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fsv-yamada\2011新組織共有フォルダ\30教育振興課\02幼保支援班\013子ども・子育て支援事業計画関係\02 子ども・子育て会議\R2\利用定員の報告について\"/>
    </mc:Choice>
  </mc:AlternateContent>
  <xr:revisionPtr revIDLastSave="0" documentId="13_ncr:1_{B7F80BF2-7082-4C7B-9A7B-CD6E4AC27E2D}" xr6:coauthVersionLast="36" xr6:coauthVersionMax="36" xr10:uidLastSave="{00000000-0000-0000-0000-000000000000}"/>
  <bookViews>
    <workbookView xWindow="720" yWindow="300" windowWidth="17940" windowHeight="11505" xr2:uid="{00000000-000D-0000-FFFF-FFFF00000000}"/>
  </bookViews>
  <sheets>
    <sheet name="R3" sheetId="5" r:id="rId1"/>
    <sheet name="R2" sheetId="4" r:id="rId2"/>
    <sheet name="H31" sheetId="1" r:id="rId3"/>
    <sheet name="Sheet1" sheetId="3" r:id="rId4"/>
  </sheets>
  <definedNames>
    <definedName name="_xlnm.Print_Area" localSheetId="2">'H31'!$A$1:$H$191</definedName>
    <definedName name="_xlnm.Print_Area" localSheetId="1">'R2'!$A$1:$H$193</definedName>
    <definedName name="_xlnm.Print_Area" localSheetId="0">'R3'!$A$1:$H$203</definedName>
  </definedNames>
  <calcPr calcId="191029"/>
</workbook>
</file>

<file path=xl/calcChain.xml><?xml version="1.0" encoding="utf-8"?>
<calcChain xmlns="http://schemas.openxmlformats.org/spreadsheetml/2006/main">
  <c r="D202" i="5" l="1"/>
  <c r="F202" i="5"/>
  <c r="F193" i="5" l="1"/>
  <c r="F192" i="5"/>
  <c r="F191" i="5"/>
  <c r="F190" i="5"/>
  <c r="E192" i="5"/>
  <c r="E190" i="5"/>
  <c r="C192" i="5"/>
  <c r="C190" i="5"/>
  <c r="C189" i="5"/>
  <c r="C86" i="5"/>
  <c r="C90" i="5"/>
  <c r="F194" i="5" l="1"/>
  <c r="D194" i="5"/>
  <c r="D193" i="5"/>
  <c r="D192" i="5"/>
  <c r="D191" i="5"/>
  <c r="D190" i="5"/>
  <c r="F189" i="5"/>
  <c r="E189" i="5"/>
  <c r="D189" i="5"/>
  <c r="E187" i="5"/>
  <c r="C187" i="5"/>
  <c r="E175" i="5"/>
  <c r="C175" i="5"/>
  <c r="C172" i="5"/>
  <c r="D172" i="5" s="1"/>
  <c r="E172" i="5" s="1"/>
  <c r="C171" i="5"/>
  <c r="D171" i="5" s="1"/>
  <c r="E171" i="5" s="1"/>
  <c r="C170" i="5"/>
  <c r="D170" i="5" s="1"/>
  <c r="E170" i="5" s="1"/>
  <c r="C169" i="5"/>
  <c r="D169" i="5" s="1"/>
  <c r="E169" i="5" s="1"/>
  <c r="C168" i="5"/>
  <c r="D168" i="5" s="1"/>
  <c r="E168" i="5" s="1"/>
  <c r="D167" i="5"/>
  <c r="E167" i="5" s="1"/>
  <c r="H164" i="5"/>
  <c r="F184" i="5" s="1"/>
  <c r="G164" i="5"/>
  <c r="E184" i="5" s="1"/>
  <c r="F164" i="5"/>
  <c r="D184" i="5" s="1"/>
  <c r="E164" i="5"/>
  <c r="C184" i="5" s="1"/>
  <c r="C160" i="5"/>
  <c r="G158" i="5"/>
  <c r="E158" i="5"/>
  <c r="H156" i="5"/>
  <c r="F183" i="5" s="1"/>
  <c r="G156" i="5"/>
  <c r="E183" i="5" s="1"/>
  <c r="F156" i="5"/>
  <c r="D183" i="5" s="1"/>
  <c r="E156" i="5"/>
  <c r="C183" i="5" s="1"/>
  <c r="C155" i="5"/>
  <c r="C154" i="5"/>
  <c r="C152" i="5"/>
  <c r="C151" i="5"/>
  <c r="G148" i="5"/>
  <c r="E148" i="5"/>
  <c r="C145" i="5"/>
  <c r="D145" i="5" s="1"/>
  <c r="E145" i="5" s="1"/>
  <c r="C144" i="5"/>
  <c r="D144" i="5" s="1"/>
  <c r="E144" i="5" s="1"/>
  <c r="C143" i="5"/>
  <c r="D143" i="5" s="1"/>
  <c r="E143" i="5" s="1"/>
  <c r="C142" i="5"/>
  <c r="D142" i="5" s="1"/>
  <c r="E142" i="5" s="1"/>
  <c r="C141" i="5"/>
  <c r="D141" i="5" s="1"/>
  <c r="E141" i="5" s="1"/>
  <c r="C140" i="5"/>
  <c r="D140" i="5" s="1"/>
  <c r="E140" i="5" s="1"/>
  <c r="C139" i="5"/>
  <c r="D139" i="5" s="1"/>
  <c r="E139" i="5" s="1"/>
  <c r="C138" i="5"/>
  <c r="D138" i="5" s="1"/>
  <c r="E138" i="5" s="1"/>
  <c r="C137" i="5"/>
  <c r="D137" i="5" s="1"/>
  <c r="E137" i="5" s="1"/>
  <c r="C136" i="5"/>
  <c r="D136" i="5" s="1"/>
  <c r="E136" i="5" s="1"/>
  <c r="D135" i="5"/>
  <c r="E135" i="5" s="1"/>
  <c r="H132" i="5"/>
  <c r="F182" i="5" s="1"/>
  <c r="G132" i="5"/>
  <c r="E182" i="5" s="1"/>
  <c r="F132" i="5"/>
  <c r="D182" i="5" s="1"/>
  <c r="E132" i="5"/>
  <c r="I132" i="5" s="1"/>
  <c r="C130" i="5"/>
  <c r="C129" i="5"/>
  <c r="C126" i="5"/>
  <c r="G124" i="5"/>
  <c r="E124" i="5"/>
  <c r="H121" i="5"/>
  <c r="F181" i="5" s="1"/>
  <c r="G121" i="5"/>
  <c r="E181" i="5" s="1"/>
  <c r="F121" i="5"/>
  <c r="D181" i="5" s="1"/>
  <c r="E121" i="5"/>
  <c r="I121" i="5" s="1"/>
  <c r="C120" i="5"/>
  <c r="C119" i="5"/>
  <c r="C118" i="5"/>
  <c r="C117" i="5"/>
  <c r="C116" i="5"/>
  <c r="C114" i="5"/>
  <c r="C113" i="5"/>
  <c r="C112" i="5"/>
  <c r="G110" i="5"/>
  <c r="E110" i="5"/>
  <c r="C106" i="5"/>
  <c r="D106" i="5" s="1"/>
  <c r="E106" i="5" s="1"/>
  <c r="C105" i="5"/>
  <c r="D105" i="5" s="1"/>
  <c r="E105" i="5" s="1"/>
  <c r="C104" i="5"/>
  <c r="D104" i="5" s="1"/>
  <c r="E104" i="5" s="1"/>
  <c r="C103" i="5"/>
  <c r="D103" i="5" s="1"/>
  <c r="E103" i="5" s="1"/>
  <c r="C102" i="5"/>
  <c r="D102" i="5" s="1"/>
  <c r="E102" i="5" s="1"/>
  <c r="C101" i="5"/>
  <c r="D101" i="5" s="1"/>
  <c r="E101" i="5" s="1"/>
  <c r="C100" i="5"/>
  <c r="D100" i="5" s="1"/>
  <c r="E100" i="5" s="1"/>
  <c r="C99" i="5"/>
  <c r="D99" i="5" s="1"/>
  <c r="E99" i="5" s="1"/>
  <c r="C98" i="5"/>
  <c r="D98" i="5" s="1"/>
  <c r="E98" i="5" s="1"/>
  <c r="C97" i="5"/>
  <c r="D97" i="5" s="1"/>
  <c r="E97" i="5" s="1"/>
  <c r="D96" i="5"/>
  <c r="E96" i="5" s="1"/>
  <c r="H93" i="5"/>
  <c r="F180" i="5" s="1"/>
  <c r="G93" i="5"/>
  <c r="E180" i="5" s="1"/>
  <c r="F93" i="5"/>
  <c r="D180" i="5" s="1"/>
  <c r="E93" i="5"/>
  <c r="I93" i="5" s="1"/>
  <c r="C91" i="5"/>
  <c r="G84" i="5"/>
  <c r="E84" i="5"/>
  <c r="C81" i="5"/>
  <c r="D81" i="5" s="1"/>
  <c r="E81" i="5" s="1"/>
  <c r="C80" i="5"/>
  <c r="D80" i="5" s="1"/>
  <c r="E80" i="5" s="1"/>
  <c r="C79" i="5"/>
  <c r="D79" i="5" s="1"/>
  <c r="E79" i="5" s="1"/>
  <c r="C78" i="5"/>
  <c r="D78" i="5" s="1"/>
  <c r="E78" i="5" s="1"/>
  <c r="C77" i="5"/>
  <c r="D77" i="5" s="1"/>
  <c r="E77" i="5" s="1"/>
  <c r="C76" i="5"/>
  <c r="D76" i="5" s="1"/>
  <c r="E76" i="5" s="1"/>
  <c r="C75" i="5"/>
  <c r="D75" i="5" s="1"/>
  <c r="E75" i="5" s="1"/>
  <c r="C74" i="5"/>
  <c r="D74" i="5" s="1"/>
  <c r="E74" i="5" s="1"/>
  <c r="C73" i="5"/>
  <c r="D73" i="5" s="1"/>
  <c r="E73" i="5" s="1"/>
  <c r="C72" i="5"/>
  <c r="D72" i="5" s="1"/>
  <c r="E72" i="5" s="1"/>
  <c r="C71" i="5"/>
  <c r="D71" i="5" s="1"/>
  <c r="E71" i="5" s="1"/>
  <c r="C70" i="5"/>
  <c r="D70" i="5" s="1"/>
  <c r="E70" i="5" s="1"/>
  <c r="C69" i="5"/>
  <c r="D69" i="5" s="1"/>
  <c r="E69" i="5" s="1"/>
  <c r="C68" i="5"/>
  <c r="D68" i="5" s="1"/>
  <c r="E68" i="5" s="1"/>
  <c r="C67" i="5"/>
  <c r="D67" i="5" s="1"/>
  <c r="E67" i="5" s="1"/>
  <c r="D66" i="5"/>
  <c r="E66" i="5" s="1"/>
  <c r="H63" i="5"/>
  <c r="F179" i="5" s="1"/>
  <c r="G63" i="5"/>
  <c r="E179" i="5" s="1"/>
  <c r="F63" i="5"/>
  <c r="D179" i="5" s="1"/>
  <c r="E63" i="5"/>
  <c r="I63" i="5" s="1"/>
  <c r="C61" i="5"/>
  <c r="C60" i="5"/>
  <c r="C57" i="5"/>
  <c r="G55" i="5"/>
  <c r="E55" i="5"/>
  <c r="H51" i="5"/>
  <c r="F178" i="5" s="1"/>
  <c r="G51" i="5"/>
  <c r="E178" i="5" s="1"/>
  <c r="F51" i="5"/>
  <c r="D178" i="5" s="1"/>
  <c r="E51" i="5"/>
  <c r="C178" i="5" s="1"/>
  <c r="C50" i="5"/>
  <c r="C49" i="5"/>
  <c r="C48" i="5"/>
  <c r="C47" i="5"/>
  <c r="C46" i="5"/>
  <c r="C45" i="5"/>
  <c r="C44" i="5"/>
  <c r="C43" i="5"/>
  <c r="C42" i="5"/>
  <c r="C41" i="5"/>
  <c r="C40" i="5"/>
  <c r="G38" i="5"/>
  <c r="E38" i="5"/>
  <c r="H36" i="5"/>
  <c r="F177" i="5" s="1"/>
  <c r="G36" i="5"/>
  <c r="E177" i="5" s="1"/>
  <c r="F36" i="5"/>
  <c r="D177" i="5" s="1"/>
  <c r="E36" i="5"/>
  <c r="I36" i="5" s="1"/>
  <c r="C35" i="5"/>
  <c r="C34" i="5"/>
  <c r="C33" i="5"/>
  <c r="C32" i="5"/>
  <c r="C31" i="5"/>
  <c r="C30" i="5"/>
  <c r="C29" i="5"/>
  <c r="C28" i="5"/>
  <c r="C27" i="5"/>
  <c r="C26" i="5"/>
  <c r="C25" i="5"/>
  <c r="E189" i="4"/>
  <c r="E187" i="4"/>
  <c r="D187" i="4"/>
  <c r="D186" i="4"/>
  <c r="D191" i="4"/>
  <c r="D190" i="4"/>
  <c r="D189" i="4"/>
  <c r="D188" i="4"/>
  <c r="C187" i="1"/>
  <c r="C187" i="4"/>
  <c r="C189" i="4"/>
  <c r="C185" i="1"/>
  <c r="C186" i="4"/>
  <c r="F188" i="4"/>
  <c r="C112" i="4"/>
  <c r="C111" i="4"/>
  <c r="C113" i="4"/>
  <c r="F191" i="4"/>
  <c r="F190" i="4"/>
  <c r="F189" i="4"/>
  <c r="F187" i="4"/>
  <c r="F186" i="4"/>
  <c r="E186" i="4"/>
  <c r="E184" i="4"/>
  <c r="C184" i="4"/>
  <c r="E172" i="4"/>
  <c r="C172" i="4"/>
  <c r="C169" i="4"/>
  <c r="D169" i="4" s="1"/>
  <c r="E169" i="4" s="1"/>
  <c r="C168" i="4"/>
  <c r="D168" i="4" s="1"/>
  <c r="E168" i="4" s="1"/>
  <c r="C167" i="4"/>
  <c r="D167" i="4" s="1"/>
  <c r="E167" i="4" s="1"/>
  <c r="C166" i="4"/>
  <c r="D166" i="4" s="1"/>
  <c r="E166" i="4" s="1"/>
  <c r="C165" i="4"/>
  <c r="D165" i="4" s="1"/>
  <c r="E165" i="4" s="1"/>
  <c r="D164" i="4"/>
  <c r="E164" i="4" s="1"/>
  <c r="H161" i="4"/>
  <c r="F181" i="4" s="1"/>
  <c r="G161" i="4"/>
  <c r="E181" i="4" s="1"/>
  <c r="F161" i="4"/>
  <c r="D181" i="4" s="1"/>
  <c r="E161" i="4"/>
  <c r="C181" i="4" s="1"/>
  <c r="C158" i="4"/>
  <c r="G156" i="4"/>
  <c r="E156" i="4"/>
  <c r="H154" i="4"/>
  <c r="F180" i="4" s="1"/>
  <c r="G154" i="4"/>
  <c r="E180" i="4" s="1"/>
  <c r="F154" i="4"/>
  <c r="D180" i="4" s="1"/>
  <c r="E154" i="4"/>
  <c r="C180" i="4" s="1"/>
  <c r="C153" i="4"/>
  <c r="C152" i="4"/>
  <c r="C150" i="4"/>
  <c r="C149" i="4"/>
  <c r="G146" i="4"/>
  <c r="E146" i="4"/>
  <c r="C143" i="4"/>
  <c r="D143" i="4" s="1"/>
  <c r="E143" i="4" s="1"/>
  <c r="C142" i="4"/>
  <c r="D142" i="4" s="1"/>
  <c r="E142" i="4" s="1"/>
  <c r="C141" i="4"/>
  <c r="D141" i="4" s="1"/>
  <c r="E141" i="4" s="1"/>
  <c r="C140" i="4"/>
  <c r="D140" i="4" s="1"/>
  <c r="E140" i="4" s="1"/>
  <c r="C139" i="4"/>
  <c r="D139" i="4" s="1"/>
  <c r="E139" i="4" s="1"/>
  <c r="C138" i="4"/>
  <c r="D138" i="4" s="1"/>
  <c r="E138" i="4" s="1"/>
  <c r="C137" i="4"/>
  <c r="D137" i="4" s="1"/>
  <c r="E137" i="4" s="1"/>
  <c r="C136" i="4"/>
  <c r="D136" i="4" s="1"/>
  <c r="E136" i="4" s="1"/>
  <c r="C135" i="4"/>
  <c r="D135" i="4" s="1"/>
  <c r="E135" i="4" s="1"/>
  <c r="C134" i="4"/>
  <c r="D134" i="4" s="1"/>
  <c r="E134" i="4" s="1"/>
  <c r="D133" i="4"/>
  <c r="E133" i="4" s="1"/>
  <c r="H130" i="4"/>
  <c r="F179" i="4" s="1"/>
  <c r="G130" i="4"/>
  <c r="E179" i="4" s="1"/>
  <c r="F130" i="4"/>
  <c r="D179" i="4" s="1"/>
  <c r="E130" i="4"/>
  <c r="C179" i="4" s="1"/>
  <c r="C128" i="4"/>
  <c r="C127" i="4"/>
  <c r="C124" i="4"/>
  <c r="G122" i="4"/>
  <c r="E122" i="4"/>
  <c r="H119" i="4"/>
  <c r="F178" i="4" s="1"/>
  <c r="G119" i="4"/>
  <c r="E178" i="4" s="1"/>
  <c r="F119" i="4"/>
  <c r="D178" i="4" s="1"/>
  <c r="E119" i="4"/>
  <c r="C178" i="4" s="1"/>
  <c r="C118" i="4"/>
  <c r="C117" i="4"/>
  <c r="C116" i="4"/>
  <c r="C115" i="4"/>
  <c r="C114" i="4"/>
  <c r="C110" i="4"/>
  <c r="G108" i="4"/>
  <c r="E108" i="4"/>
  <c r="C104" i="4"/>
  <c r="D104" i="4" s="1"/>
  <c r="E104" i="4" s="1"/>
  <c r="C103" i="4"/>
  <c r="D103" i="4" s="1"/>
  <c r="E103" i="4" s="1"/>
  <c r="C102" i="4"/>
  <c r="D102" i="4" s="1"/>
  <c r="E102" i="4" s="1"/>
  <c r="C101" i="4"/>
  <c r="D101" i="4" s="1"/>
  <c r="E101" i="4" s="1"/>
  <c r="C100" i="4"/>
  <c r="D100" i="4" s="1"/>
  <c r="E100" i="4" s="1"/>
  <c r="C99" i="4"/>
  <c r="D99" i="4" s="1"/>
  <c r="E99" i="4" s="1"/>
  <c r="C98" i="4"/>
  <c r="D98" i="4" s="1"/>
  <c r="E98" i="4" s="1"/>
  <c r="C97" i="4"/>
  <c r="D97" i="4" s="1"/>
  <c r="E97" i="4" s="1"/>
  <c r="C96" i="4"/>
  <c r="D96" i="4" s="1"/>
  <c r="E96" i="4" s="1"/>
  <c r="C95" i="4"/>
  <c r="D95" i="4" s="1"/>
  <c r="E95" i="4" s="1"/>
  <c r="D94" i="4"/>
  <c r="E94" i="4" s="1"/>
  <c r="H91" i="4"/>
  <c r="F177" i="4" s="1"/>
  <c r="G91" i="4"/>
  <c r="E177" i="4" s="1"/>
  <c r="F91" i="4"/>
  <c r="D177" i="4" s="1"/>
  <c r="E91" i="4"/>
  <c r="C177" i="4" s="1"/>
  <c r="C89" i="4"/>
  <c r="C88" i="4"/>
  <c r="C84" i="4"/>
  <c r="G82" i="4"/>
  <c r="E82" i="4"/>
  <c r="C79" i="4"/>
  <c r="D79" i="4" s="1"/>
  <c r="E79" i="4" s="1"/>
  <c r="C78" i="4"/>
  <c r="D78" i="4" s="1"/>
  <c r="E78" i="4" s="1"/>
  <c r="C77" i="4"/>
  <c r="D77" i="4" s="1"/>
  <c r="E77" i="4" s="1"/>
  <c r="C76" i="4"/>
  <c r="D76" i="4" s="1"/>
  <c r="E76" i="4" s="1"/>
  <c r="C75" i="4"/>
  <c r="D75" i="4" s="1"/>
  <c r="E75" i="4" s="1"/>
  <c r="C74" i="4"/>
  <c r="D74" i="4" s="1"/>
  <c r="E74" i="4" s="1"/>
  <c r="C73" i="4"/>
  <c r="D73" i="4" s="1"/>
  <c r="E73" i="4" s="1"/>
  <c r="C72" i="4"/>
  <c r="D72" i="4" s="1"/>
  <c r="E72" i="4" s="1"/>
  <c r="C71" i="4"/>
  <c r="D71" i="4" s="1"/>
  <c r="E71" i="4" s="1"/>
  <c r="C70" i="4"/>
  <c r="D70" i="4" s="1"/>
  <c r="E70" i="4" s="1"/>
  <c r="C69" i="4"/>
  <c r="D69" i="4" s="1"/>
  <c r="E69" i="4" s="1"/>
  <c r="C68" i="4"/>
  <c r="D68" i="4" s="1"/>
  <c r="E68" i="4" s="1"/>
  <c r="C67" i="4"/>
  <c r="D67" i="4" s="1"/>
  <c r="E67" i="4" s="1"/>
  <c r="C66" i="4"/>
  <c r="D66" i="4" s="1"/>
  <c r="E66" i="4" s="1"/>
  <c r="C65" i="4"/>
  <c r="D65" i="4" s="1"/>
  <c r="E65" i="4" s="1"/>
  <c r="D64" i="4"/>
  <c r="E64" i="4" s="1"/>
  <c r="H61" i="4"/>
  <c r="F176" i="4" s="1"/>
  <c r="G61" i="4"/>
  <c r="E176" i="4" s="1"/>
  <c r="F61" i="4"/>
  <c r="D176" i="4" s="1"/>
  <c r="E61" i="4"/>
  <c r="C176" i="4" s="1"/>
  <c r="C59" i="4"/>
  <c r="C58" i="4"/>
  <c r="C55" i="4"/>
  <c r="G53" i="4"/>
  <c r="E53" i="4"/>
  <c r="H49" i="4"/>
  <c r="F175" i="4" s="1"/>
  <c r="G49" i="4"/>
  <c r="E175" i="4" s="1"/>
  <c r="F49" i="4"/>
  <c r="D175" i="4" s="1"/>
  <c r="E49" i="4"/>
  <c r="C175" i="4" s="1"/>
  <c r="C48" i="4"/>
  <c r="C47" i="4"/>
  <c r="C46" i="4"/>
  <c r="C45" i="4"/>
  <c r="C44" i="4"/>
  <c r="C43" i="4"/>
  <c r="C42" i="4"/>
  <c r="C41" i="4"/>
  <c r="C40" i="4"/>
  <c r="C39" i="4"/>
  <c r="C38" i="4"/>
  <c r="G36" i="4"/>
  <c r="E36" i="4"/>
  <c r="H34" i="4"/>
  <c r="F174" i="4" s="1"/>
  <c r="G34" i="4"/>
  <c r="E174" i="4" s="1"/>
  <c r="F34" i="4"/>
  <c r="D174" i="4" s="1"/>
  <c r="E34" i="4"/>
  <c r="C174" i="4" s="1"/>
  <c r="C33" i="4"/>
  <c r="C32" i="4"/>
  <c r="C31" i="4"/>
  <c r="C30" i="4"/>
  <c r="C29" i="4"/>
  <c r="C28" i="4"/>
  <c r="C27" i="4"/>
  <c r="C26" i="4"/>
  <c r="C25" i="4"/>
  <c r="C24" i="4"/>
  <c r="C23" i="4"/>
  <c r="E128" i="1"/>
  <c r="D185" i="1"/>
  <c r="D187" i="1"/>
  <c r="D186" i="1"/>
  <c r="D184" i="1"/>
  <c r="D189" i="1"/>
  <c r="C184" i="1"/>
  <c r="C180" i="5" l="1"/>
  <c r="I51" i="5"/>
  <c r="C181" i="5"/>
  <c r="D195" i="5"/>
  <c r="C182" i="5"/>
  <c r="C195" i="5"/>
  <c r="F195" i="5"/>
  <c r="E195" i="5"/>
  <c r="E185" i="5"/>
  <c r="D185" i="5"/>
  <c r="F185" i="5"/>
  <c r="I156" i="5"/>
  <c r="I164" i="5"/>
  <c r="C177" i="5"/>
  <c r="C179" i="5"/>
  <c r="D182" i="4"/>
  <c r="I119" i="4"/>
  <c r="C192" i="4"/>
  <c r="D192" i="4"/>
  <c r="I130" i="4"/>
  <c r="I34" i="4"/>
  <c r="F192" i="4"/>
  <c r="E192" i="4"/>
  <c r="C182" i="4"/>
  <c r="F182" i="4"/>
  <c r="E182" i="4"/>
  <c r="I91" i="4"/>
  <c r="I61" i="4"/>
  <c r="I49" i="4"/>
  <c r="I154" i="4"/>
  <c r="I161" i="4"/>
  <c r="F61" i="1"/>
  <c r="C185" i="5" l="1"/>
  <c r="F187" i="1"/>
  <c r="F186" i="1"/>
  <c r="F185" i="1"/>
  <c r="E187" i="1"/>
  <c r="E185" i="1"/>
  <c r="E182" i="1"/>
  <c r="G117" i="1"/>
  <c r="C182" i="1"/>
  <c r="C170" i="1"/>
  <c r="E170" i="1"/>
  <c r="G154" i="1"/>
  <c r="G144" i="1"/>
  <c r="G120" i="1"/>
  <c r="G107" i="1"/>
  <c r="G82" i="1"/>
  <c r="G53" i="1"/>
  <c r="G36" i="1"/>
  <c r="E53" i="1"/>
  <c r="E15" i="3"/>
  <c r="D15" i="3"/>
  <c r="C15" i="3"/>
  <c r="B15" i="3"/>
  <c r="J20" i="3"/>
  <c r="J21" i="3"/>
  <c r="J22" i="3"/>
  <c r="J23" i="3"/>
  <c r="J24" i="3"/>
  <c r="J19" i="3"/>
  <c r="H25" i="3"/>
  <c r="I25" i="3"/>
  <c r="C25" i="3"/>
  <c r="D25" i="3"/>
  <c r="E25" i="3"/>
  <c r="F25" i="3"/>
  <c r="G25" i="3"/>
  <c r="B25" i="3"/>
  <c r="J25" i="3" l="1"/>
  <c r="E184" i="1"/>
  <c r="E190" i="1" s="1"/>
  <c r="F189" i="1" l="1"/>
  <c r="F188" i="1"/>
  <c r="D188" i="1"/>
  <c r="F184" i="1"/>
  <c r="G159" i="1"/>
  <c r="E179" i="1" s="1"/>
  <c r="H159" i="1"/>
  <c r="F179" i="1" s="1"/>
  <c r="H152" i="1"/>
  <c r="F178" i="1" s="1"/>
  <c r="G152" i="1"/>
  <c r="E178" i="1" s="1"/>
  <c r="G128" i="1"/>
  <c r="E177" i="1" s="1"/>
  <c r="H128" i="1"/>
  <c r="F177" i="1" s="1"/>
  <c r="H117" i="1"/>
  <c r="F176" i="1" s="1"/>
  <c r="E176" i="1"/>
  <c r="H90" i="1"/>
  <c r="F175" i="1" s="1"/>
  <c r="G90" i="1"/>
  <c r="E175" i="1" s="1"/>
  <c r="G61" i="1"/>
  <c r="E174" i="1" s="1"/>
  <c r="H61" i="1"/>
  <c r="F174" i="1" s="1"/>
  <c r="H49" i="1"/>
  <c r="F173" i="1" s="1"/>
  <c r="G49" i="1"/>
  <c r="E173" i="1" s="1"/>
  <c r="G34" i="1"/>
  <c r="E172" i="1" s="1"/>
  <c r="H34" i="1"/>
  <c r="F172" i="1" s="1"/>
  <c r="F190" i="1" l="1"/>
  <c r="C190" i="1"/>
  <c r="D190" i="1"/>
  <c r="F180" i="1"/>
  <c r="E180" i="1"/>
  <c r="C167" i="1"/>
  <c r="D167" i="1" s="1"/>
  <c r="E167" i="1" s="1"/>
  <c r="C166" i="1"/>
  <c r="D166" i="1" s="1"/>
  <c r="E166" i="1" s="1"/>
  <c r="C165" i="1"/>
  <c r="D165" i="1" s="1"/>
  <c r="E165" i="1" s="1"/>
  <c r="C164" i="1"/>
  <c r="D164" i="1" s="1"/>
  <c r="E164" i="1" s="1"/>
  <c r="C163" i="1"/>
  <c r="D163" i="1" s="1"/>
  <c r="E163" i="1" s="1"/>
  <c r="D162" i="1"/>
  <c r="E162" i="1" s="1"/>
  <c r="F159" i="1"/>
  <c r="D179" i="1" s="1"/>
  <c r="E159" i="1"/>
  <c r="C156" i="1"/>
  <c r="E154" i="1"/>
  <c r="F152" i="1"/>
  <c r="D178" i="1" s="1"/>
  <c r="E152" i="1"/>
  <c r="C151" i="1"/>
  <c r="C150" i="1"/>
  <c r="C148" i="1"/>
  <c r="C147" i="1"/>
  <c r="E144" i="1"/>
  <c r="C141" i="1"/>
  <c r="D141" i="1" s="1"/>
  <c r="E141" i="1" s="1"/>
  <c r="C140" i="1"/>
  <c r="D140" i="1" s="1"/>
  <c r="E140" i="1" s="1"/>
  <c r="C139" i="1"/>
  <c r="D139" i="1" s="1"/>
  <c r="E139" i="1" s="1"/>
  <c r="C138" i="1"/>
  <c r="D138" i="1" s="1"/>
  <c r="E138" i="1" s="1"/>
  <c r="C137" i="1"/>
  <c r="D137" i="1" s="1"/>
  <c r="E137" i="1" s="1"/>
  <c r="C136" i="1"/>
  <c r="D136" i="1" s="1"/>
  <c r="E136" i="1" s="1"/>
  <c r="C135" i="1"/>
  <c r="D135" i="1" s="1"/>
  <c r="E135" i="1" s="1"/>
  <c r="C134" i="1"/>
  <c r="D134" i="1" s="1"/>
  <c r="E134" i="1" s="1"/>
  <c r="C133" i="1"/>
  <c r="D133" i="1" s="1"/>
  <c r="E133" i="1" s="1"/>
  <c r="C132" i="1"/>
  <c r="D132" i="1" s="1"/>
  <c r="E132" i="1" s="1"/>
  <c r="D131" i="1"/>
  <c r="E131" i="1" s="1"/>
  <c r="F128" i="1"/>
  <c r="D177" i="1" s="1"/>
  <c r="C126" i="1"/>
  <c r="C125" i="1"/>
  <c r="C122" i="1"/>
  <c r="E120" i="1"/>
  <c r="F117" i="1"/>
  <c r="D176" i="1" s="1"/>
  <c r="E117" i="1"/>
  <c r="C116" i="1"/>
  <c r="C115" i="1"/>
  <c r="C114" i="1"/>
  <c r="C113" i="1"/>
  <c r="C112" i="1"/>
  <c r="C111" i="1"/>
  <c r="C110" i="1"/>
  <c r="C109" i="1"/>
  <c r="E107" i="1"/>
  <c r="C103" i="1"/>
  <c r="D103" i="1" s="1"/>
  <c r="E103" i="1" s="1"/>
  <c r="C102" i="1"/>
  <c r="D102" i="1" s="1"/>
  <c r="E102" i="1" s="1"/>
  <c r="C101" i="1"/>
  <c r="D101" i="1" s="1"/>
  <c r="E101" i="1" s="1"/>
  <c r="C100" i="1"/>
  <c r="D100" i="1" s="1"/>
  <c r="E100" i="1" s="1"/>
  <c r="C99" i="1"/>
  <c r="D99" i="1" s="1"/>
  <c r="E99" i="1" s="1"/>
  <c r="C98" i="1"/>
  <c r="D98" i="1" s="1"/>
  <c r="E98" i="1" s="1"/>
  <c r="C97" i="1"/>
  <c r="D97" i="1" s="1"/>
  <c r="E97" i="1" s="1"/>
  <c r="C96" i="1"/>
  <c r="D96" i="1" s="1"/>
  <c r="E96" i="1" s="1"/>
  <c r="C95" i="1"/>
  <c r="D95" i="1" s="1"/>
  <c r="E95" i="1" s="1"/>
  <c r="C94" i="1"/>
  <c r="D94" i="1" s="1"/>
  <c r="E94" i="1" s="1"/>
  <c r="D93" i="1"/>
  <c r="E93" i="1" s="1"/>
  <c r="F90" i="1"/>
  <c r="D175" i="1" s="1"/>
  <c r="E90" i="1"/>
  <c r="C88" i="1"/>
  <c r="C87" i="1"/>
  <c r="C84" i="1"/>
  <c r="E82" i="1"/>
  <c r="C79" i="1"/>
  <c r="D79" i="1" s="1"/>
  <c r="E79" i="1" s="1"/>
  <c r="C78" i="1"/>
  <c r="D78" i="1" s="1"/>
  <c r="E78" i="1" s="1"/>
  <c r="C77" i="1"/>
  <c r="D77" i="1" s="1"/>
  <c r="E77" i="1" s="1"/>
  <c r="C76" i="1"/>
  <c r="D76" i="1" s="1"/>
  <c r="E76" i="1" s="1"/>
  <c r="C75" i="1"/>
  <c r="D75" i="1" s="1"/>
  <c r="E75" i="1" s="1"/>
  <c r="C74" i="1"/>
  <c r="D74" i="1" s="1"/>
  <c r="E74" i="1" s="1"/>
  <c r="C73" i="1"/>
  <c r="D73" i="1" s="1"/>
  <c r="E73" i="1" s="1"/>
  <c r="C72" i="1"/>
  <c r="D72" i="1" s="1"/>
  <c r="E72" i="1" s="1"/>
  <c r="C71" i="1"/>
  <c r="D71" i="1" s="1"/>
  <c r="E71" i="1" s="1"/>
  <c r="C70" i="1"/>
  <c r="D70" i="1" s="1"/>
  <c r="E70" i="1" s="1"/>
  <c r="C69" i="1"/>
  <c r="D69" i="1" s="1"/>
  <c r="E69" i="1" s="1"/>
  <c r="C68" i="1"/>
  <c r="D68" i="1" s="1"/>
  <c r="E68" i="1" s="1"/>
  <c r="C67" i="1"/>
  <c r="D67" i="1" s="1"/>
  <c r="E67" i="1" s="1"/>
  <c r="C66" i="1"/>
  <c r="D66" i="1" s="1"/>
  <c r="E66" i="1" s="1"/>
  <c r="C65" i="1"/>
  <c r="D65" i="1" s="1"/>
  <c r="E65" i="1" s="1"/>
  <c r="D64" i="1"/>
  <c r="E64" i="1" s="1"/>
  <c r="D174" i="1"/>
  <c r="E61" i="1"/>
  <c r="C59" i="1"/>
  <c r="C58" i="1"/>
  <c r="C55" i="1"/>
  <c r="F49" i="1"/>
  <c r="D173" i="1" s="1"/>
  <c r="E49" i="1"/>
  <c r="C48" i="1"/>
  <c r="C47" i="1"/>
  <c r="C46" i="1"/>
  <c r="C45" i="1"/>
  <c r="C44" i="1"/>
  <c r="C43" i="1"/>
  <c r="C42" i="1"/>
  <c r="C41" i="1"/>
  <c r="C40" i="1"/>
  <c r="C39" i="1"/>
  <c r="C38" i="1"/>
  <c r="E36" i="1"/>
  <c r="F34" i="1"/>
  <c r="D172" i="1" s="1"/>
  <c r="E34" i="1"/>
  <c r="I34" i="1" s="1"/>
  <c r="C33" i="1"/>
  <c r="C32" i="1"/>
  <c r="C31" i="1"/>
  <c r="C30" i="1"/>
  <c r="C29" i="1"/>
  <c r="C28" i="1"/>
  <c r="C27" i="1"/>
  <c r="C26" i="1"/>
  <c r="C25" i="1"/>
  <c r="C24" i="1"/>
  <c r="C23" i="1"/>
  <c r="C174" i="1" l="1"/>
  <c r="I61" i="1"/>
  <c r="C176" i="1"/>
  <c r="I117" i="1"/>
  <c r="C175" i="1"/>
  <c r="I90" i="1"/>
  <c r="C178" i="1"/>
  <c r="I152" i="1"/>
  <c r="C179" i="1"/>
  <c r="I159" i="1"/>
  <c r="C177" i="1"/>
  <c r="I128" i="1"/>
  <c r="C173" i="1"/>
  <c r="I49" i="1"/>
  <c r="C172" i="1"/>
  <c r="D180" i="1"/>
  <c r="C1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香美市</author>
    <author>Administrator</author>
  </authors>
  <commentList>
    <comment ref="E91" authorId="0" shapeId="0" xr:uid="{00000000-0006-0000-0000-000001000000}">
      <text>
        <r>
          <rPr>
            <b/>
            <sz val="9"/>
            <color indexed="81"/>
            <rFont val="ＭＳ Ｐゴシック"/>
            <family val="3"/>
            <charset val="128"/>
          </rPr>
          <t>香美市:</t>
        </r>
        <r>
          <rPr>
            <sz val="9"/>
            <color indexed="81"/>
            <rFont val="ＭＳ Ｐゴシック"/>
            <family val="3"/>
            <charset val="128"/>
          </rPr>
          <t xml:space="preserve">
28 4歳児と5歳児一緒に
したほうがいい</t>
        </r>
      </text>
    </comment>
    <comment ref="E126" authorId="1" shapeId="0" xr:uid="{00000000-0006-0000-0000-000002000000}">
      <text>
        <r>
          <rPr>
            <b/>
            <sz val="11"/>
            <color indexed="81"/>
            <rFont val="MS P ゴシック"/>
            <family val="3"/>
            <charset val="128"/>
          </rPr>
          <t>年度途中（６月１名、９月１名）で０歳児２名の入所希望あり。０歳２名、２歳２名を想定</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香美市</author>
  </authors>
  <commentList>
    <comment ref="E89" authorId="0" shapeId="0" xr:uid="{00000000-0006-0000-0100-000001000000}">
      <text>
        <r>
          <rPr>
            <b/>
            <sz val="9"/>
            <color indexed="81"/>
            <rFont val="ＭＳ Ｐゴシック"/>
            <family val="3"/>
            <charset val="128"/>
          </rPr>
          <t>香美市:</t>
        </r>
        <r>
          <rPr>
            <sz val="9"/>
            <color indexed="81"/>
            <rFont val="ＭＳ Ｐゴシック"/>
            <family val="3"/>
            <charset val="128"/>
          </rPr>
          <t xml:space="preserve">
28 4歳児と5歳児一緒に
したほうがいい</t>
        </r>
      </text>
    </comment>
  </commentList>
</comments>
</file>

<file path=xl/sharedStrings.xml><?xml version="1.0" encoding="utf-8"?>
<sst xmlns="http://schemas.openxmlformats.org/spreadsheetml/2006/main" count="885" uniqueCount="139">
  <si>
    <t>なかよし保育園</t>
    <rPh sb="4" eb="6">
      <t>ホイク</t>
    </rPh>
    <rPh sb="6" eb="7">
      <t>エン</t>
    </rPh>
    <phoneticPr fontId="3"/>
  </si>
  <si>
    <t>部屋名</t>
    <rPh sb="0" eb="2">
      <t>ヘヤ</t>
    </rPh>
    <rPh sb="2" eb="3">
      <t>メイ</t>
    </rPh>
    <phoneticPr fontId="3"/>
  </si>
  <si>
    <t>面積（㎡）</t>
    <rPh sb="0" eb="2">
      <t>メンセキ</t>
    </rPh>
    <phoneticPr fontId="3"/>
  </si>
  <si>
    <t>最大受入</t>
    <rPh sb="0" eb="2">
      <t>サイダイ</t>
    </rPh>
    <rPh sb="2" eb="4">
      <t>ウケイレ</t>
    </rPh>
    <phoneticPr fontId="3"/>
  </si>
  <si>
    <t>児童数</t>
    <rPh sb="0" eb="2">
      <t>ジドウ</t>
    </rPh>
    <rPh sb="2" eb="3">
      <t>スウ</t>
    </rPh>
    <phoneticPr fontId="3"/>
  </si>
  <si>
    <t>保育士の配置基準</t>
    <rPh sb="0" eb="2">
      <t>ホイク</t>
    </rPh>
    <rPh sb="2" eb="3">
      <t>シ</t>
    </rPh>
    <rPh sb="4" eb="6">
      <t>ハイチ</t>
    </rPh>
    <rPh sb="6" eb="8">
      <t>キジュン</t>
    </rPh>
    <phoneticPr fontId="3"/>
  </si>
  <si>
    <t>0歳児室</t>
    <rPh sb="1" eb="2">
      <t>サイ</t>
    </rPh>
    <rPh sb="2" eb="3">
      <t>ジ</t>
    </rPh>
    <rPh sb="3" eb="4">
      <t>シツ</t>
    </rPh>
    <phoneticPr fontId="3"/>
  </si>
  <si>
    <t>0歳児</t>
    <rPh sb="1" eb="2">
      <t>サイ</t>
    </rPh>
    <rPh sb="2" eb="3">
      <t>ジ</t>
    </rPh>
    <phoneticPr fontId="3"/>
  </si>
  <si>
    <t>3人に1人</t>
    <rPh sb="1" eb="2">
      <t>ニン</t>
    </rPh>
    <rPh sb="4" eb="5">
      <t>ニン</t>
    </rPh>
    <phoneticPr fontId="3"/>
  </si>
  <si>
    <t>1歳児室①</t>
    <rPh sb="1" eb="2">
      <t>サイ</t>
    </rPh>
    <rPh sb="2" eb="3">
      <t>ジ</t>
    </rPh>
    <rPh sb="3" eb="4">
      <t>シツ</t>
    </rPh>
    <phoneticPr fontId="3"/>
  </si>
  <si>
    <t>1・2歳児</t>
    <rPh sb="3" eb="4">
      <t>サイ</t>
    </rPh>
    <rPh sb="4" eb="5">
      <t>ジ</t>
    </rPh>
    <phoneticPr fontId="3"/>
  </si>
  <si>
    <t>6人に1人</t>
    <rPh sb="1" eb="2">
      <t>ニン</t>
    </rPh>
    <rPh sb="4" eb="5">
      <t>ニン</t>
    </rPh>
    <phoneticPr fontId="3"/>
  </si>
  <si>
    <t>1歳児室②</t>
    <rPh sb="1" eb="2">
      <t>サイ</t>
    </rPh>
    <rPh sb="2" eb="3">
      <t>ジ</t>
    </rPh>
    <rPh sb="3" eb="4">
      <t>シツ</t>
    </rPh>
    <phoneticPr fontId="3"/>
  </si>
  <si>
    <t>3歳児</t>
    <rPh sb="1" eb="2">
      <t>サイ</t>
    </rPh>
    <rPh sb="2" eb="3">
      <t>ジ</t>
    </rPh>
    <phoneticPr fontId="3"/>
  </si>
  <si>
    <t>20人に1人</t>
    <rPh sb="2" eb="3">
      <t>ニン</t>
    </rPh>
    <rPh sb="5" eb="6">
      <t>ニン</t>
    </rPh>
    <phoneticPr fontId="3"/>
  </si>
  <si>
    <t>2歳児室①</t>
    <rPh sb="1" eb="2">
      <t>サイ</t>
    </rPh>
    <rPh sb="2" eb="3">
      <t>ジ</t>
    </rPh>
    <rPh sb="3" eb="4">
      <t>シツ</t>
    </rPh>
    <phoneticPr fontId="3"/>
  </si>
  <si>
    <t>4・5歳児</t>
    <rPh sb="3" eb="4">
      <t>サイ</t>
    </rPh>
    <rPh sb="4" eb="5">
      <t>ジ</t>
    </rPh>
    <phoneticPr fontId="3"/>
  </si>
  <si>
    <t>30人に1人</t>
    <rPh sb="2" eb="3">
      <t>ニン</t>
    </rPh>
    <rPh sb="5" eb="6">
      <t>ニン</t>
    </rPh>
    <phoneticPr fontId="3"/>
  </si>
  <si>
    <t>2歳児室②</t>
    <rPh sb="1" eb="2">
      <t>サイ</t>
    </rPh>
    <rPh sb="2" eb="3">
      <t>ジ</t>
    </rPh>
    <rPh sb="3" eb="4">
      <t>シツ</t>
    </rPh>
    <phoneticPr fontId="3"/>
  </si>
  <si>
    <t>3歳児室①</t>
    <rPh sb="1" eb="2">
      <t>サイ</t>
    </rPh>
    <rPh sb="2" eb="3">
      <t>ジ</t>
    </rPh>
    <rPh sb="3" eb="4">
      <t>シツ</t>
    </rPh>
    <phoneticPr fontId="3"/>
  </si>
  <si>
    <t>◎定員設定の際の注意事項</t>
    <rPh sb="1" eb="3">
      <t>テイイン</t>
    </rPh>
    <rPh sb="3" eb="5">
      <t>セッテイ</t>
    </rPh>
    <rPh sb="6" eb="7">
      <t>サイ</t>
    </rPh>
    <rPh sb="8" eb="10">
      <t>チュウイ</t>
    </rPh>
    <rPh sb="10" eb="12">
      <t>ジコウ</t>
    </rPh>
    <phoneticPr fontId="3"/>
  </si>
  <si>
    <t>3歳児室②</t>
    <rPh sb="1" eb="2">
      <t>サイ</t>
    </rPh>
    <rPh sb="2" eb="3">
      <t>ジ</t>
    </rPh>
    <rPh sb="3" eb="4">
      <t>シツ</t>
    </rPh>
    <phoneticPr fontId="3"/>
  </si>
  <si>
    <t>最大受入人員に注意（絶対超えてはいけない！）</t>
    <rPh sb="0" eb="2">
      <t>サイダイ</t>
    </rPh>
    <rPh sb="2" eb="4">
      <t>ウケイレ</t>
    </rPh>
    <rPh sb="4" eb="6">
      <t>ジンイン</t>
    </rPh>
    <rPh sb="7" eb="9">
      <t>チュウイ</t>
    </rPh>
    <rPh sb="10" eb="12">
      <t>ゼッタイ</t>
    </rPh>
    <rPh sb="12" eb="13">
      <t>コ</t>
    </rPh>
    <phoneticPr fontId="3"/>
  </si>
  <si>
    <t>4歳児室①</t>
    <rPh sb="1" eb="2">
      <t>サイ</t>
    </rPh>
    <rPh sb="2" eb="3">
      <t>ジ</t>
    </rPh>
    <rPh sb="3" eb="4">
      <t>シツ</t>
    </rPh>
    <phoneticPr fontId="3"/>
  </si>
  <si>
    <t>来年度のクラス状況も考慮して定員を定める（継続可能か）</t>
    <rPh sb="0" eb="3">
      <t>ライネンド</t>
    </rPh>
    <rPh sb="7" eb="9">
      <t>ジョウキョウ</t>
    </rPh>
    <rPh sb="10" eb="12">
      <t>コウリョ</t>
    </rPh>
    <rPh sb="14" eb="16">
      <t>テイイン</t>
    </rPh>
    <rPh sb="17" eb="18">
      <t>サダ</t>
    </rPh>
    <rPh sb="21" eb="23">
      <t>ケイゾク</t>
    </rPh>
    <rPh sb="23" eb="25">
      <t>カノウ</t>
    </rPh>
    <phoneticPr fontId="3"/>
  </si>
  <si>
    <t>4歳児室②</t>
    <rPh sb="1" eb="2">
      <t>サイ</t>
    </rPh>
    <rPh sb="2" eb="3">
      <t>ジ</t>
    </rPh>
    <rPh sb="3" eb="4">
      <t>シツ</t>
    </rPh>
    <phoneticPr fontId="3"/>
  </si>
  <si>
    <t>5歳児室①</t>
    <rPh sb="1" eb="2">
      <t>サイ</t>
    </rPh>
    <rPh sb="2" eb="3">
      <t>ジ</t>
    </rPh>
    <rPh sb="3" eb="4">
      <t>シツ</t>
    </rPh>
    <phoneticPr fontId="3"/>
  </si>
  <si>
    <t>5歳児室②</t>
    <rPh sb="1" eb="2">
      <t>サイ</t>
    </rPh>
    <rPh sb="2" eb="3">
      <t>ジ</t>
    </rPh>
    <rPh sb="3" eb="4">
      <t>シツ</t>
    </rPh>
    <phoneticPr fontId="3"/>
  </si>
  <si>
    <t>認可定員：200人</t>
    <rPh sb="0" eb="2">
      <t>ニンカ</t>
    </rPh>
    <rPh sb="2" eb="4">
      <t>テイイン</t>
    </rPh>
    <rPh sb="8" eb="9">
      <t>ニン</t>
    </rPh>
    <phoneticPr fontId="3"/>
  </si>
  <si>
    <t>あけぼの保育園</t>
    <rPh sb="4" eb="6">
      <t>ホイク</t>
    </rPh>
    <rPh sb="6" eb="7">
      <t>エン</t>
    </rPh>
    <phoneticPr fontId="3"/>
  </si>
  <si>
    <t>認可定員：210人</t>
    <rPh sb="0" eb="2">
      <t>ニンカ</t>
    </rPh>
    <rPh sb="2" eb="4">
      <t>テイイン</t>
    </rPh>
    <rPh sb="8" eb="9">
      <t>ニン</t>
    </rPh>
    <phoneticPr fontId="3"/>
  </si>
  <si>
    <t>片地保育園</t>
    <rPh sb="0" eb="2">
      <t>カタジ</t>
    </rPh>
    <rPh sb="2" eb="4">
      <t>ホイク</t>
    </rPh>
    <rPh sb="4" eb="5">
      <t>エン</t>
    </rPh>
    <phoneticPr fontId="3"/>
  </si>
  <si>
    <t>1歳児室</t>
    <rPh sb="1" eb="2">
      <t>サイ</t>
    </rPh>
    <rPh sb="2" eb="3">
      <t>ジ</t>
    </rPh>
    <rPh sb="3" eb="4">
      <t>シツ</t>
    </rPh>
    <phoneticPr fontId="3"/>
  </si>
  <si>
    <t>※下記参照</t>
    <rPh sb="1" eb="3">
      <t>カキ</t>
    </rPh>
    <rPh sb="3" eb="5">
      <t>サンショウ</t>
    </rPh>
    <phoneticPr fontId="3"/>
  </si>
  <si>
    <t>2歳児室</t>
    <rPh sb="1" eb="2">
      <t>サイ</t>
    </rPh>
    <rPh sb="2" eb="3">
      <t>ジ</t>
    </rPh>
    <rPh sb="3" eb="4">
      <t>シツ</t>
    </rPh>
    <phoneticPr fontId="3"/>
  </si>
  <si>
    <t>3歳児室</t>
    <rPh sb="1" eb="2">
      <t>サイ</t>
    </rPh>
    <rPh sb="2" eb="3">
      <t>ジ</t>
    </rPh>
    <rPh sb="3" eb="4">
      <t>シツ</t>
    </rPh>
    <phoneticPr fontId="3"/>
  </si>
  <si>
    <t>4歳児室</t>
    <rPh sb="1" eb="2">
      <t>サイ</t>
    </rPh>
    <rPh sb="2" eb="3">
      <t>ジ</t>
    </rPh>
    <rPh sb="3" eb="4">
      <t>シツ</t>
    </rPh>
    <phoneticPr fontId="3"/>
  </si>
  <si>
    <t>5歳児室</t>
    <rPh sb="1" eb="2">
      <t>サイ</t>
    </rPh>
    <rPh sb="2" eb="3">
      <t>ジ</t>
    </rPh>
    <rPh sb="3" eb="4">
      <t>シツ</t>
    </rPh>
    <phoneticPr fontId="3"/>
  </si>
  <si>
    <t>認可定員：60人</t>
    <rPh sb="0" eb="2">
      <t>ニンカ</t>
    </rPh>
    <rPh sb="2" eb="4">
      <t>テイイン</t>
    </rPh>
    <rPh sb="7" eb="8">
      <t>ニン</t>
    </rPh>
    <phoneticPr fontId="3"/>
  </si>
  <si>
    <t>片地保育園</t>
    <rPh sb="0" eb="2">
      <t>カタジ</t>
    </rPh>
    <rPh sb="2" eb="5">
      <t>ホイクエン</t>
    </rPh>
    <phoneticPr fontId="3"/>
  </si>
  <si>
    <t>1歳児</t>
    <rPh sb="1" eb="2">
      <t>サイ</t>
    </rPh>
    <rPh sb="2" eb="3">
      <t>ジ</t>
    </rPh>
    <phoneticPr fontId="3"/>
  </si>
  <si>
    <t>必要面積</t>
    <rPh sb="0" eb="2">
      <t>ヒツヨウ</t>
    </rPh>
    <rPh sb="2" eb="4">
      <t>メンセキ</t>
    </rPh>
    <phoneticPr fontId="3"/>
  </si>
  <si>
    <t>残面積</t>
    <rPh sb="0" eb="1">
      <t>ザン</t>
    </rPh>
    <rPh sb="1" eb="3">
      <t>メンセキ</t>
    </rPh>
    <phoneticPr fontId="3"/>
  </si>
  <si>
    <t>2歳児</t>
    <rPh sb="1" eb="2">
      <t>サイ</t>
    </rPh>
    <rPh sb="2" eb="3">
      <t>ジ</t>
    </rPh>
    <phoneticPr fontId="3"/>
  </si>
  <si>
    <t>新改保育園</t>
    <rPh sb="0" eb="2">
      <t>シンガイ</t>
    </rPh>
    <rPh sb="2" eb="4">
      <t>ホイク</t>
    </rPh>
    <rPh sb="4" eb="5">
      <t>エン</t>
    </rPh>
    <phoneticPr fontId="3"/>
  </si>
  <si>
    <t>定員14で固定</t>
    <rPh sb="0" eb="2">
      <t>テイイン</t>
    </rPh>
    <rPh sb="5" eb="7">
      <t>コテイ</t>
    </rPh>
    <phoneticPr fontId="3"/>
  </si>
  <si>
    <t>認可定員：65人</t>
    <rPh sb="0" eb="2">
      <t>ニンカ</t>
    </rPh>
    <rPh sb="2" eb="4">
      <t>テイイン</t>
    </rPh>
    <rPh sb="7" eb="8">
      <t>ニン</t>
    </rPh>
    <phoneticPr fontId="3"/>
  </si>
  <si>
    <t>新改保育園</t>
    <rPh sb="0" eb="2">
      <t>シンガイ</t>
    </rPh>
    <rPh sb="2" eb="5">
      <t>ホイクエン</t>
    </rPh>
    <phoneticPr fontId="3"/>
  </si>
  <si>
    <t>美良布保育園</t>
    <rPh sb="0" eb="3">
      <t>ビラフ</t>
    </rPh>
    <rPh sb="3" eb="5">
      <t>ホイク</t>
    </rPh>
    <rPh sb="5" eb="6">
      <t>エン</t>
    </rPh>
    <phoneticPr fontId="3"/>
  </si>
  <si>
    <t>認可定員：145人</t>
    <rPh sb="0" eb="2">
      <t>ニンカ</t>
    </rPh>
    <rPh sb="2" eb="4">
      <t>テイイン</t>
    </rPh>
    <rPh sb="8" eb="9">
      <t>ニン</t>
    </rPh>
    <phoneticPr fontId="3"/>
  </si>
  <si>
    <t>大栃保育園</t>
    <rPh sb="0" eb="2">
      <t>オオドチ</t>
    </rPh>
    <rPh sb="2" eb="4">
      <t>ホイク</t>
    </rPh>
    <rPh sb="4" eb="5">
      <t>エン</t>
    </rPh>
    <phoneticPr fontId="3"/>
  </si>
  <si>
    <t>大栃保育園</t>
    <rPh sb="0" eb="2">
      <t>オオドチ</t>
    </rPh>
    <rPh sb="2" eb="5">
      <t>ホイクエン</t>
    </rPh>
    <phoneticPr fontId="3"/>
  </si>
  <si>
    <t>ひまわり保育園</t>
    <rPh sb="4" eb="7">
      <t>ホイクエン</t>
    </rPh>
    <phoneticPr fontId="3"/>
  </si>
  <si>
    <t>ひよこ①</t>
    <phoneticPr fontId="3"/>
  </si>
  <si>
    <t>ひよこ②</t>
    <phoneticPr fontId="3"/>
  </si>
  <si>
    <t>たんぽぽ</t>
    <phoneticPr fontId="3"/>
  </si>
  <si>
    <t>1歳児室③</t>
    <rPh sb="1" eb="2">
      <t>サイ</t>
    </rPh>
    <rPh sb="2" eb="3">
      <t>ジ</t>
    </rPh>
    <rPh sb="3" eb="4">
      <t>シツ</t>
    </rPh>
    <phoneticPr fontId="3"/>
  </si>
  <si>
    <t>うさぎ</t>
    <phoneticPr fontId="3"/>
  </si>
  <si>
    <t>ばら</t>
    <phoneticPr fontId="3"/>
  </si>
  <si>
    <t>さくら</t>
    <phoneticPr fontId="3"/>
  </si>
  <si>
    <t>認可定員：80人</t>
    <rPh sb="0" eb="2">
      <t>ニンカ</t>
    </rPh>
    <rPh sb="2" eb="4">
      <t>テイイン</t>
    </rPh>
    <rPh sb="7" eb="8">
      <t>ニン</t>
    </rPh>
    <phoneticPr fontId="3"/>
  </si>
  <si>
    <t>三育ほっとハウス</t>
    <rPh sb="0" eb="2">
      <t>サンイク</t>
    </rPh>
    <phoneticPr fontId="3"/>
  </si>
  <si>
    <t>認可定員：16人</t>
    <rPh sb="0" eb="2">
      <t>ニンカ</t>
    </rPh>
    <rPh sb="2" eb="4">
      <t>テイイン</t>
    </rPh>
    <rPh sb="7" eb="8">
      <t>ニン</t>
    </rPh>
    <phoneticPr fontId="3"/>
  </si>
  <si>
    <t>　○保育所の面積基準</t>
    <rPh sb="2" eb="4">
      <t>ホイク</t>
    </rPh>
    <rPh sb="4" eb="5">
      <t>ショ</t>
    </rPh>
    <rPh sb="6" eb="8">
      <t>メンセキ</t>
    </rPh>
    <rPh sb="8" eb="10">
      <t>キジュン</t>
    </rPh>
    <phoneticPr fontId="3"/>
  </si>
  <si>
    <t>　○保育士の配置基準</t>
    <rPh sb="2" eb="4">
      <t>ホイク</t>
    </rPh>
    <rPh sb="4" eb="5">
      <t>シ</t>
    </rPh>
    <rPh sb="6" eb="8">
      <t>ハイチ</t>
    </rPh>
    <rPh sb="8" eb="10">
      <t>キジュン</t>
    </rPh>
    <phoneticPr fontId="3"/>
  </si>
  <si>
    <t>なかよし保育園</t>
    <rPh sb="4" eb="7">
      <t>ホイクエン</t>
    </rPh>
    <phoneticPr fontId="3"/>
  </si>
  <si>
    <t>あけぼの保育園</t>
    <rPh sb="4" eb="7">
      <t>ホイクエン</t>
    </rPh>
    <phoneticPr fontId="3"/>
  </si>
  <si>
    <t>美良布保育園</t>
    <rPh sb="0" eb="3">
      <t>ビラフ</t>
    </rPh>
    <rPh sb="3" eb="6">
      <t>ホイクエン</t>
    </rPh>
    <phoneticPr fontId="3"/>
  </si>
  <si>
    <t>園 名</t>
    <rPh sb="0" eb="1">
      <t>エン</t>
    </rPh>
    <rPh sb="2" eb="3">
      <t>メイ</t>
    </rPh>
    <phoneticPr fontId="3"/>
  </si>
  <si>
    <t>合　計</t>
    <rPh sb="0" eb="1">
      <t>ゴウ</t>
    </rPh>
    <rPh sb="2" eb="3">
      <t>ケイ</t>
    </rPh>
    <phoneticPr fontId="3"/>
  </si>
  <si>
    <t>総 数</t>
    <rPh sb="0" eb="1">
      <t>フサ</t>
    </rPh>
    <rPh sb="2" eb="3">
      <t>スウ</t>
    </rPh>
    <phoneticPr fontId="3"/>
  </si>
  <si>
    <t>クラス年齢</t>
    <rPh sb="3" eb="5">
      <t>ネンレイ</t>
    </rPh>
    <phoneticPr fontId="3"/>
  </si>
  <si>
    <t>児童数</t>
    <rPh sb="0" eb="2">
      <t>ジドウ</t>
    </rPh>
    <rPh sb="2" eb="3">
      <t>スウ</t>
    </rPh>
    <phoneticPr fontId="3"/>
  </si>
  <si>
    <t>4歳児</t>
    <rPh sb="1" eb="2">
      <t>サイ</t>
    </rPh>
    <rPh sb="2" eb="3">
      <t>ジ</t>
    </rPh>
    <phoneticPr fontId="3"/>
  </si>
  <si>
    <t>5歳児</t>
    <rPh sb="1" eb="2">
      <t>サイ</t>
    </rPh>
    <rPh sb="2" eb="3">
      <t>ジ</t>
    </rPh>
    <phoneticPr fontId="3"/>
  </si>
  <si>
    <t>利用定員</t>
    <rPh sb="0" eb="2">
      <t>リヨウ</t>
    </rPh>
    <rPh sb="2" eb="4">
      <t>テイイン</t>
    </rPh>
    <phoneticPr fontId="3"/>
  </si>
  <si>
    <t>概ね</t>
    <rPh sb="0" eb="1">
      <t>オオム</t>
    </rPh>
    <phoneticPr fontId="3"/>
  </si>
  <si>
    <t>1・2歳児室</t>
    <rPh sb="3" eb="4">
      <t>サイ</t>
    </rPh>
    <rPh sb="4" eb="5">
      <t>ジ</t>
    </rPh>
    <rPh sb="5" eb="6">
      <t>シツ</t>
    </rPh>
    <phoneticPr fontId="3"/>
  </si>
  <si>
    <r>
      <t>三育ほっとハウス</t>
    </r>
    <r>
      <rPr>
        <b/>
        <sz val="10"/>
        <color theme="1"/>
        <rFont val="ＭＳ Ｐゴシック"/>
        <family val="3"/>
        <charset val="128"/>
        <scheme val="minor"/>
      </rPr>
      <t>（小規模保育事業）</t>
    </r>
    <rPh sb="0" eb="2">
      <t>サンイク</t>
    </rPh>
    <rPh sb="9" eb="12">
      <t>ショウキボ</t>
    </rPh>
    <rPh sb="12" eb="14">
      <t>ホイク</t>
    </rPh>
    <rPh sb="14" eb="16">
      <t>ジギョウ</t>
    </rPh>
    <phoneticPr fontId="3"/>
  </si>
  <si>
    <t>クラス年齢</t>
    <rPh sb="3" eb="5">
      <t>ネンレイ</t>
    </rPh>
    <phoneticPr fontId="3"/>
  </si>
  <si>
    <t>0歳児</t>
    <rPh sb="1" eb="2">
      <t>トシ</t>
    </rPh>
    <rPh sb="2" eb="3">
      <t>ジ</t>
    </rPh>
    <phoneticPr fontId="3"/>
  </si>
  <si>
    <t>3歳児</t>
    <rPh sb="1" eb="2">
      <t>トシ</t>
    </rPh>
    <rPh sb="2" eb="3">
      <t>ジ</t>
    </rPh>
    <phoneticPr fontId="3"/>
  </si>
  <si>
    <t>1歳児</t>
    <rPh sb="1" eb="2">
      <t>トシ</t>
    </rPh>
    <rPh sb="2" eb="3">
      <t>ジ</t>
    </rPh>
    <phoneticPr fontId="3"/>
  </si>
  <si>
    <t>【参考（児童福祉法最低基準）】</t>
    <rPh sb="1" eb="3">
      <t>サンコウ</t>
    </rPh>
    <rPh sb="4" eb="6">
      <t>ジドウ</t>
    </rPh>
    <rPh sb="6" eb="8">
      <t>フクシ</t>
    </rPh>
    <rPh sb="8" eb="9">
      <t>ホウ</t>
    </rPh>
    <rPh sb="9" eb="11">
      <t>サイテイ</t>
    </rPh>
    <rPh sb="11" eb="13">
      <t>キジュン</t>
    </rPh>
    <phoneticPr fontId="3"/>
  </si>
  <si>
    <t>　　0・1歳児・・・3.3㎡/人（ほふくをする子ども）　、　0・1歳児･･･1.65㎡/人（※ほふくをしない子ども）</t>
    <rPh sb="5" eb="6">
      <t>サイ</t>
    </rPh>
    <rPh sb="6" eb="7">
      <t>ジ</t>
    </rPh>
    <rPh sb="15" eb="16">
      <t>ニン</t>
    </rPh>
    <rPh sb="23" eb="24">
      <t>コ</t>
    </rPh>
    <rPh sb="33" eb="34">
      <t>サイ</t>
    </rPh>
    <rPh sb="34" eb="35">
      <t>ジ</t>
    </rPh>
    <rPh sb="44" eb="45">
      <t>ニン</t>
    </rPh>
    <rPh sb="54" eb="55">
      <t>コ</t>
    </rPh>
    <phoneticPr fontId="3"/>
  </si>
  <si>
    <t>（※香美市では適用していません。）</t>
    <rPh sb="2" eb="5">
      <t>カミシ</t>
    </rPh>
    <rPh sb="7" eb="9">
      <t>テキヨウ</t>
    </rPh>
    <phoneticPr fontId="3"/>
  </si>
  <si>
    <t>メモ</t>
    <phoneticPr fontId="3"/>
  </si>
  <si>
    <t>ほふくをする子ども（立ち歩きをはじめた子どもを含む）</t>
    <rPh sb="6" eb="7">
      <t>コ</t>
    </rPh>
    <rPh sb="10" eb="11">
      <t>タ</t>
    </rPh>
    <rPh sb="12" eb="13">
      <t>アル</t>
    </rPh>
    <rPh sb="19" eb="20">
      <t>コ</t>
    </rPh>
    <rPh sb="23" eb="24">
      <t>フク</t>
    </rPh>
    <phoneticPr fontId="3"/>
  </si>
  <si>
    <t>（１）一般に、１歳児にあっては、そのほとんどがほふくをする子どもであると考えられること。</t>
    <rPh sb="3" eb="5">
      <t>イッパン</t>
    </rPh>
    <rPh sb="8" eb="9">
      <t>サイ</t>
    </rPh>
    <rPh sb="9" eb="10">
      <t>ジ</t>
    </rPh>
    <rPh sb="29" eb="30">
      <t>コ</t>
    </rPh>
    <rPh sb="36" eb="37">
      <t>カンガ</t>
    </rPh>
    <phoneticPr fontId="3"/>
  </si>
  <si>
    <t>（２）一般に、０歳児にあっても、満１歳に達する以前にほふくをするに至る子どもが相当数見られること。</t>
    <rPh sb="3" eb="5">
      <t>イッパン</t>
    </rPh>
    <rPh sb="8" eb="9">
      <t>サイ</t>
    </rPh>
    <rPh sb="9" eb="10">
      <t>ジ</t>
    </rPh>
    <rPh sb="16" eb="17">
      <t>マン</t>
    </rPh>
    <rPh sb="18" eb="19">
      <t>サイ</t>
    </rPh>
    <rPh sb="20" eb="21">
      <t>タッ</t>
    </rPh>
    <rPh sb="23" eb="25">
      <t>イゼン</t>
    </rPh>
    <rPh sb="33" eb="34">
      <t>イタ</t>
    </rPh>
    <rPh sb="35" eb="36">
      <t>コ</t>
    </rPh>
    <rPh sb="39" eb="41">
      <t>ソウトウ</t>
    </rPh>
    <rPh sb="41" eb="42">
      <t>スウ</t>
    </rPh>
    <rPh sb="42" eb="43">
      <t>ミ</t>
    </rPh>
    <phoneticPr fontId="3"/>
  </si>
  <si>
    <t>　　2歳児以上･･･1.98㎡/人</t>
    <rPh sb="3" eb="4">
      <t>サイ</t>
    </rPh>
    <rPh sb="4" eb="5">
      <t>ジ</t>
    </rPh>
    <rPh sb="5" eb="7">
      <t>イジョウ</t>
    </rPh>
    <rPh sb="16" eb="17">
      <t>ニン</t>
    </rPh>
    <phoneticPr fontId="3"/>
  </si>
  <si>
    <t>0歳児</t>
    <rPh sb="1" eb="2">
      <t>サイ</t>
    </rPh>
    <rPh sb="2" eb="3">
      <t>ジ</t>
    </rPh>
    <phoneticPr fontId="3"/>
  </si>
  <si>
    <t>26人</t>
    <rPh sb="2" eb="3">
      <t>ニン</t>
    </rPh>
    <phoneticPr fontId="3"/>
  </si>
  <si>
    <t>1歳児</t>
    <rPh sb="1" eb="2">
      <t>サイ</t>
    </rPh>
    <rPh sb="2" eb="3">
      <t>ジ</t>
    </rPh>
    <phoneticPr fontId="3"/>
  </si>
  <si>
    <t>2歳児</t>
    <rPh sb="1" eb="2">
      <t>サイ</t>
    </rPh>
    <rPh sb="2" eb="3">
      <t>ジ</t>
    </rPh>
    <phoneticPr fontId="3"/>
  </si>
  <si>
    <t>3歳児</t>
    <rPh sb="1" eb="2">
      <t>サイ</t>
    </rPh>
    <rPh sb="2" eb="3">
      <t>ジ</t>
    </rPh>
    <phoneticPr fontId="3"/>
  </si>
  <si>
    <t>5人</t>
    <rPh sb="1" eb="2">
      <t>ニン</t>
    </rPh>
    <phoneticPr fontId="3"/>
  </si>
  <si>
    <t>1人</t>
    <rPh sb="1" eb="2">
      <t>ニン</t>
    </rPh>
    <phoneticPr fontId="3"/>
  </si>
  <si>
    <t>4歳児</t>
    <rPh sb="1" eb="2">
      <t>サイ</t>
    </rPh>
    <rPh sb="2" eb="3">
      <t>ジ</t>
    </rPh>
    <phoneticPr fontId="3"/>
  </si>
  <si>
    <t>5歳児</t>
    <rPh sb="1" eb="2">
      <t>サイ</t>
    </rPh>
    <rPh sb="2" eb="3">
      <t>ジ</t>
    </rPh>
    <phoneticPr fontId="3"/>
  </si>
  <si>
    <t>2次募集受付状況（H30.2.15現在）</t>
    <rPh sb="1" eb="2">
      <t>ジ</t>
    </rPh>
    <rPh sb="2" eb="4">
      <t>ボシュウ</t>
    </rPh>
    <rPh sb="4" eb="6">
      <t>ウケツケ</t>
    </rPh>
    <rPh sb="6" eb="8">
      <t>ジョウキョウ</t>
    </rPh>
    <rPh sb="17" eb="19">
      <t>ゲンザイ</t>
    </rPh>
    <phoneticPr fontId="3"/>
  </si>
  <si>
    <t>なかよし</t>
    <phoneticPr fontId="3"/>
  </si>
  <si>
    <t>あけぼの</t>
    <phoneticPr fontId="3"/>
  </si>
  <si>
    <t>片地</t>
    <rPh sb="0" eb="2">
      <t>カタジ</t>
    </rPh>
    <phoneticPr fontId="3"/>
  </si>
  <si>
    <t>新改</t>
    <rPh sb="0" eb="2">
      <t>シンガイ</t>
    </rPh>
    <phoneticPr fontId="3"/>
  </si>
  <si>
    <t>美良布</t>
    <rPh sb="0" eb="3">
      <t>ビラフ</t>
    </rPh>
    <phoneticPr fontId="3"/>
  </si>
  <si>
    <t>大栃</t>
    <rPh sb="0" eb="2">
      <t>オオドチ</t>
    </rPh>
    <phoneticPr fontId="3"/>
  </si>
  <si>
    <t>合計</t>
    <rPh sb="0" eb="2">
      <t>ゴウケイ</t>
    </rPh>
    <phoneticPr fontId="3"/>
  </si>
  <si>
    <t>ひまわり</t>
    <phoneticPr fontId="3"/>
  </si>
  <si>
    <t>三育</t>
    <rPh sb="0" eb="2">
      <t>サンイク</t>
    </rPh>
    <phoneticPr fontId="3"/>
  </si>
  <si>
    <t>平成30年4月1日時点の待機児童数見込み</t>
    <rPh sb="0" eb="2">
      <t>ヘイセイ</t>
    </rPh>
    <rPh sb="4" eb="5">
      <t>ネン</t>
    </rPh>
    <rPh sb="6" eb="7">
      <t>ガツ</t>
    </rPh>
    <rPh sb="8" eb="9">
      <t>ニチ</t>
    </rPh>
    <rPh sb="9" eb="11">
      <t>ジテン</t>
    </rPh>
    <rPh sb="12" eb="14">
      <t>タイキ</t>
    </rPh>
    <rPh sb="14" eb="16">
      <t>ジドウ</t>
    </rPh>
    <rPh sb="16" eb="17">
      <t>スウ</t>
    </rPh>
    <rPh sb="17" eb="19">
      <t>ミコ</t>
    </rPh>
    <phoneticPr fontId="3"/>
  </si>
  <si>
    <t>0人</t>
    <rPh sb="1" eb="2">
      <t>ニン</t>
    </rPh>
    <phoneticPr fontId="3"/>
  </si>
  <si>
    <t>第1希望どおりに入所できない児童数</t>
    <rPh sb="0" eb="1">
      <t>ダイ</t>
    </rPh>
    <rPh sb="2" eb="4">
      <t>キボウ</t>
    </rPh>
    <rPh sb="8" eb="10">
      <t>ニュウショ</t>
    </rPh>
    <rPh sb="14" eb="16">
      <t>ジドウ</t>
    </rPh>
    <rPh sb="16" eb="17">
      <t>スウ</t>
    </rPh>
    <phoneticPr fontId="3"/>
  </si>
  <si>
    <t>新改</t>
    <rPh sb="0" eb="2">
      <t>シンガイ</t>
    </rPh>
    <phoneticPr fontId="3"/>
  </si>
  <si>
    <t>ひまわり</t>
    <phoneticPr fontId="3"/>
  </si>
  <si>
    <t>平成29年度待機児童（入所待ち）数（H30.2.15現在）</t>
    <rPh sb="0" eb="2">
      <t>ヘイセイ</t>
    </rPh>
    <rPh sb="4" eb="6">
      <t>ネンド</t>
    </rPh>
    <rPh sb="6" eb="8">
      <t>タイキ</t>
    </rPh>
    <rPh sb="8" eb="10">
      <t>ジドウ</t>
    </rPh>
    <rPh sb="11" eb="13">
      <t>ニュウショ</t>
    </rPh>
    <rPh sb="13" eb="14">
      <t>マ</t>
    </rPh>
    <rPh sb="16" eb="17">
      <t>スウ</t>
    </rPh>
    <rPh sb="26" eb="28">
      <t>ゲンザイ</t>
    </rPh>
    <phoneticPr fontId="3"/>
  </si>
  <si>
    <t>平成３１年度保育所等の利用定員について</t>
    <rPh sb="0" eb="2">
      <t>ヘイセイ</t>
    </rPh>
    <rPh sb="4" eb="6">
      <t>ネンド</t>
    </rPh>
    <rPh sb="6" eb="8">
      <t>ホイク</t>
    </rPh>
    <rPh sb="8" eb="9">
      <t>ショ</t>
    </rPh>
    <rPh sb="9" eb="10">
      <t>トウ</t>
    </rPh>
    <rPh sb="11" eb="13">
      <t>リヨウ</t>
    </rPh>
    <rPh sb="13" eb="15">
      <t>テイイン</t>
    </rPh>
    <phoneticPr fontId="3"/>
  </si>
  <si>
    <t>　子ども・子育て支援法の給付対象となる香美市内の教育・保育施設及び地域型保育事業について、平成31年度の利用定員は次のとおりとなる見込みです。</t>
    <rPh sb="1" eb="2">
      <t>コ</t>
    </rPh>
    <rPh sb="5" eb="7">
      <t>コソダ</t>
    </rPh>
    <rPh sb="8" eb="10">
      <t>シエン</t>
    </rPh>
    <rPh sb="10" eb="11">
      <t>ホウ</t>
    </rPh>
    <rPh sb="12" eb="14">
      <t>キュウフ</t>
    </rPh>
    <rPh sb="14" eb="16">
      <t>タイショウ</t>
    </rPh>
    <rPh sb="19" eb="22">
      <t>カミシ</t>
    </rPh>
    <rPh sb="22" eb="23">
      <t>ナイ</t>
    </rPh>
    <rPh sb="24" eb="26">
      <t>キョウイク</t>
    </rPh>
    <rPh sb="27" eb="29">
      <t>ホイク</t>
    </rPh>
    <rPh sb="29" eb="31">
      <t>シセツ</t>
    </rPh>
    <rPh sb="31" eb="32">
      <t>オヨ</t>
    </rPh>
    <rPh sb="33" eb="36">
      <t>チイキガタ</t>
    </rPh>
    <rPh sb="36" eb="38">
      <t>ホイク</t>
    </rPh>
    <rPh sb="38" eb="40">
      <t>ジギョウ</t>
    </rPh>
    <rPh sb="45" eb="47">
      <t>ヘイセイ</t>
    </rPh>
    <rPh sb="49" eb="51">
      <t>ネンド</t>
    </rPh>
    <rPh sb="52" eb="54">
      <t>リヨウ</t>
    </rPh>
    <rPh sb="54" eb="56">
      <t>テイイン</t>
    </rPh>
    <rPh sb="57" eb="58">
      <t>ツギ</t>
    </rPh>
    <rPh sb="65" eb="67">
      <t>ミコ</t>
    </rPh>
    <phoneticPr fontId="3"/>
  </si>
  <si>
    <t>※H29は遊戯室を5歳児室として利用</t>
    <phoneticPr fontId="3"/>
  </si>
  <si>
    <r>
      <t>※H31の児童数は平成31年</t>
    </r>
    <r>
      <rPr>
        <u/>
        <sz val="12"/>
        <color rgb="FFFF0000"/>
        <rFont val="ＭＳ Ｐゴシック"/>
        <family val="3"/>
        <charset val="128"/>
        <scheme val="minor"/>
      </rPr>
      <t>2月8日</t>
    </r>
    <r>
      <rPr>
        <u/>
        <sz val="12"/>
        <color theme="1"/>
        <rFont val="ＭＳ Ｐゴシック"/>
        <family val="3"/>
        <charset val="128"/>
        <scheme val="minor"/>
      </rPr>
      <t>時点（１次募集分）</t>
    </r>
    <rPh sb="5" eb="7">
      <t>ジドウ</t>
    </rPh>
    <rPh sb="7" eb="8">
      <t>スウ</t>
    </rPh>
    <rPh sb="9" eb="11">
      <t>ヘイセイ</t>
    </rPh>
    <rPh sb="13" eb="14">
      <t>ネン</t>
    </rPh>
    <rPh sb="15" eb="16">
      <t>ガツ</t>
    </rPh>
    <rPh sb="17" eb="18">
      <t>ニチ</t>
    </rPh>
    <rPh sb="18" eb="20">
      <t>ジテン</t>
    </rPh>
    <rPh sb="22" eb="23">
      <t>ジ</t>
    </rPh>
    <rPh sb="23" eb="25">
      <t>ボシュウ</t>
    </rPh>
    <rPh sb="25" eb="26">
      <t>ブン</t>
    </rPh>
    <phoneticPr fontId="3"/>
  </si>
  <si>
    <t>令和2年度保育所等の利用定員について</t>
    <rPh sb="0" eb="1">
      <t>レイ</t>
    </rPh>
    <rPh sb="1" eb="2">
      <t>ワ</t>
    </rPh>
    <rPh sb="3" eb="5">
      <t>ネンド</t>
    </rPh>
    <rPh sb="5" eb="7">
      <t>ホイク</t>
    </rPh>
    <rPh sb="7" eb="8">
      <t>ショ</t>
    </rPh>
    <rPh sb="8" eb="9">
      <t>トウ</t>
    </rPh>
    <rPh sb="10" eb="12">
      <t>リヨウ</t>
    </rPh>
    <rPh sb="12" eb="14">
      <t>テイイン</t>
    </rPh>
    <phoneticPr fontId="3"/>
  </si>
  <si>
    <t>R2.4.1</t>
    <phoneticPr fontId="3"/>
  </si>
  <si>
    <t>確認</t>
    <rPh sb="0" eb="2">
      <t>カクニン</t>
    </rPh>
    <phoneticPr fontId="3"/>
  </si>
  <si>
    <r>
      <t xml:space="preserve">2歳児室①
</t>
    </r>
    <r>
      <rPr>
        <sz val="8"/>
        <color rgb="FFFF0000"/>
        <rFont val="ＭＳ Ｐゴシック"/>
        <family val="3"/>
        <charset val="128"/>
        <scheme val="minor"/>
      </rPr>
      <t>R2年度は1歳児クラスとして利用する</t>
    </r>
    <rPh sb="8" eb="10">
      <t>ネンド</t>
    </rPh>
    <rPh sb="12" eb="13">
      <t>サイ</t>
    </rPh>
    <rPh sb="13" eb="14">
      <t>ジ</t>
    </rPh>
    <rPh sb="20" eb="22">
      <t>リヨウ</t>
    </rPh>
    <phoneticPr fontId="3"/>
  </si>
  <si>
    <t>令和3年度は幼稚園の利用定員についても報告する？</t>
    <rPh sb="0" eb="1">
      <t>レイ</t>
    </rPh>
    <rPh sb="1" eb="2">
      <t>ワ</t>
    </rPh>
    <rPh sb="3" eb="5">
      <t>ネンド</t>
    </rPh>
    <rPh sb="6" eb="9">
      <t>ヨウチエン</t>
    </rPh>
    <rPh sb="10" eb="12">
      <t>リヨウ</t>
    </rPh>
    <rPh sb="12" eb="14">
      <t>テイイン</t>
    </rPh>
    <rPh sb="19" eb="21">
      <t>ホウコク</t>
    </rPh>
    <phoneticPr fontId="3"/>
  </si>
  <si>
    <t>　子ども・子育て支援法の給付対象となる香美市内の教育・保育施設及び地域型保育事業について、令和２年度の利用定員は次のとおりとなる見込みです。</t>
    <rPh sb="1" eb="2">
      <t>コ</t>
    </rPh>
    <rPh sb="5" eb="7">
      <t>コソダ</t>
    </rPh>
    <rPh sb="8" eb="10">
      <t>シエン</t>
    </rPh>
    <rPh sb="10" eb="11">
      <t>ホウ</t>
    </rPh>
    <rPh sb="12" eb="14">
      <t>キュウフ</t>
    </rPh>
    <rPh sb="14" eb="16">
      <t>タイショウ</t>
    </rPh>
    <rPh sb="19" eb="22">
      <t>カミシ</t>
    </rPh>
    <rPh sb="22" eb="23">
      <t>ナイ</t>
    </rPh>
    <rPh sb="24" eb="26">
      <t>キョウイク</t>
    </rPh>
    <rPh sb="27" eb="29">
      <t>ホイク</t>
    </rPh>
    <rPh sb="29" eb="31">
      <t>シセツ</t>
    </rPh>
    <rPh sb="31" eb="32">
      <t>オヨ</t>
    </rPh>
    <rPh sb="33" eb="36">
      <t>チイキガタ</t>
    </rPh>
    <rPh sb="36" eb="38">
      <t>ホイク</t>
    </rPh>
    <rPh sb="38" eb="40">
      <t>ジギョウ</t>
    </rPh>
    <rPh sb="45" eb="47">
      <t>レイワ</t>
    </rPh>
    <rPh sb="48" eb="50">
      <t>ネンド</t>
    </rPh>
    <rPh sb="51" eb="53">
      <t>リヨウ</t>
    </rPh>
    <rPh sb="53" eb="55">
      <t>テイイン</t>
    </rPh>
    <rPh sb="56" eb="57">
      <t>ツギ</t>
    </rPh>
    <rPh sb="64" eb="66">
      <t>ミコ</t>
    </rPh>
    <phoneticPr fontId="3"/>
  </si>
  <si>
    <r>
      <t>※R2の児童数は</t>
    </r>
    <r>
      <rPr>
        <u/>
        <sz val="12"/>
        <color rgb="FFFF0000"/>
        <rFont val="ＭＳ Ｐゴシック"/>
        <family val="3"/>
        <charset val="128"/>
        <scheme val="minor"/>
      </rPr>
      <t>令和2年2月14日時点</t>
    </r>
    <r>
      <rPr>
        <u/>
        <sz val="12"/>
        <color theme="1"/>
        <rFont val="ＭＳ Ｐゴシック"/>
        <family val="3"/>
        <charset val="128"/>
        <scheme val="minor"/>
      </rPr>
      <t>（１次募集分）</t>
    </r>
    <rPh sb="4" eb="6">
      <t>ジドウ</t>
    </rPh>
    <rPh sb="6" eb="7">
      <t>スウ</t>
    </rPh>
    <rPh sb="8" eb="9">
      <t>レイ</t>
    </rPh>
    <rPh sb="9" eb="10">
      <t>ワ</t>
    </rPh>
    <rPh sb="11" eb="12">
      <t>ネン</t>
    </rPh>
    <rPh sb="13" eb="14">
      <t>ガツ</t>
    </rPh>
    <rPh sb="16" eb="17">
      <t>ニチ</t>
    </rPh>
    <rPh sb="17" eb="19">
      <t>ジテン</t>
    </rPh>
    <rPh sb="21" eb="22">
      <t>ジ</t>
    </rPh>
    <rPh sb="22" eb="24">
      <t>ボシュウ</t>
    </rPh>
    <rPh sb="24" eb="25">
      <t>ブン</t>
    </rPh>
    <phoneticPr fontId="3"/>
  </si>
  <si>
    <t>令和3年度保育所等の利用定員について</t>
    <rPh sb="0" eb="1">
      <t>レイ</t>
    </rPh>
    <rPh sb="1" eb="2">
      <t>ワ</t>
    </rPh>
    <rPh sb="3" eb="5">
      <t>ネンド</t>
    </rPh>
    <rPh sb="5" eb="7">
      <t>ホイク</t>
    </rPh>
    <rPh sb="7" eb="8">
      <t>ショ</t>
    </rPh>
    <rPh sb="8" eb="9">
      <t>トウ</t>
    </rPh>
    <rPh sb="10" eb="12">
      <t>リヨウ</t>
    </rPh>
    <rPh sb="12" eb="14">
      <t>テイイン</t>
    </rPh>
    <phoneticPr fontId="3"/>
  </si>
  <si>
    <t>※Ｒ0２は２歳児質を１歳児室として利用</t>
    <rPh sb="6" eb="8">
      <t>サイジ</t>
    </rPh>
    <rPh sb="8" eb="9">
      <t>シツ</t>
    </rPh>
    <rPh sb="11" eb="13">
      <t>サイジ</t>
    </rPh>
    <rPh sb="13" eb="14">
      <t>シツ</t>
    </rPh>
    <rPh sb="17" eb="19">
      <t>リヨウ</t>
    </rPh>
    <phoneticPr fontId="3"/>
  </si>
  <si>
    <t>5歳児室
Ｒ03はホール</t>
    <rPh sb="1" eb="2">
      <t>サイ</t>
    </rPh>
    <rPh sb="2" eb="3">
      <t>ジ</t>
    </rPh>
    <rPh sb="3" eb="4">
      <t>シツ</t>
    </rPh>
    <phoneticPr fontId="3"/>
  </si>
  <si>
    <t>2歳児室①</t>
    <phoneticPr fontId="3"/>
  </si>
  <si>
    <t>0・1歳児室</t>
    <rPh sb="3" eb="4">
      <t>サイ</t>
    </rPh>
    <rPh sb="4" eb="5">
      <t>ジ</t>
    </rPh>
    <rPh sb="5" eb="6">
      <t>シツ</t>
    </rPh>
    <phoneticPr fontId="3"/>
  </si>
  <si>
    <r>
      <t>※R3の児童数は</t>
    </r>
    <r>
      <rPr>
        <u/>
        <sz val="12"/>
        <color rgb="FFFF0000"/>
        <rFont val="ＭＳ Ｐゴシック"/>
        <family val="3"/>
        <charset val="128"/>
        <scheme val="minor"/>
      </rPr>
      <t>令和3年2月1日時点</t>
    </r>
    <r>
      <rPr>
        <u/>
        <sz val="12"/>
        <color theme="1"/>
        <rFont val="ＭＳ Ｐゴシック"/>
        <family val="3"/>
        <charset val="128"/>
        <scheme val="minor"/>
      </rPr>
      <t>（１次募集分）</t>
    </r>
    <rPh sb="4" eb="6">
      <t>ジドウ</t>
    </rPh>
    <rPh sb="6" eb="7">
      <t>スウ</t>
    </rPh>
    <rPh sb="8" eb="9">
      <t>レイ</t>
    </rPh>
    <rPh sb="9" eb="10">
      <t>ワ</t>
    </rPh>
    <rPh sb="11" eb="12">
      <t>ネン</t>
    </rPh>
    <rPh sb="13" eb="14">
      <t>ガツ</t>
    </rPh>
    <rPh sb="15" eb="16">
      <t>ニチ</t>
    </rPh>
    <rPh sb="16" eb="18">
      <t>ジテン</t>
    </rPh>
    <rPh sb="20" eb="21">
      <t>ジ</t>
    </rPh>
    <rPh sb="21" eb="23">
      <t>ボシュウ</t>
    </rPh>
    <rPh sb="23" eb="24">
      <t>ブン</t>
    </rPh>
    <phoneticPr fontId="3"/>
  </si>
  <si>
    <t>土佐山田幼稚園</t>
    <rPh sb="0" eb="4">
      <t>トサヤマダ</t>
    </rPh>
    <rPh sb="4" eb="7">
      <t>ヨウチエン</t>
    </rPh>
    <phoneticPr fontId="3"/>
  </si>
  <si>
    <t>第二土佐山田幼稚園</t>
    <rPh sb="0" eb="2">
      <t>ダイニ</t>
    </rPh>
    <rPh sb="2" eb="6">
      <t>トサヤマダ</t>
    </rPh>
    <rPh sb="6" eb="9">
      <t>ヨウチエン</t>
    </rPh>
    <phoneticPr fontId="3"/>
  </si>
  <si>
    <t>３名入所取下げ分入力済み</t>
    <rPh sb="1" eb="2">
      <t>メイ</t>
    </rPh>
    <rPh sb="2" eb="4">
      <t>ニュウショ</t>
    </rPh>
    <rPh sb="4" eb="6">
      <t>トリサ</t>
    </rPh>
    <rPh sb="7" eb="8">
      <t>ブン</t>
    </rPh>
    <rPh sb="8" eb="10">
      <t>ニュウリョク</t>
    </rPh>
    <rPh sb="10" eb="11">
      <t>ズ</t>
    </rPh>
    <phoneticPr fontId="3"/>
  </si>
  <si>
    <t>総数（保育所及び小規模保育）</t>
    <rPh sb="0" eb="1">
      <t>フサ</t>
    </rPh>
    <rPh sb="1" eb="2">
      <t>スウ</t>
    </rPh>
    <rPh sb="3" eb="5">
      <t>ホイク</t>
    </rPh>
    <rPh sb="5" eb="6">
      <t>ショ</t>
    </rPh>
    <rPh sb="6" eb="7">
      <t>オヨ</t>
    </rPh>
    <rPh sb="8" eb="11">
      <t>ショウキボ</t>
    </rPh>
    <rPh sb="11" eb="13">
      <t>ホイク</t>
    </rPh>
    <phoneticPr fontId="3"/>
  </si>
  <si>
    <t>総数（幼稚園）</t>
    <rPh sb="0" eb="1">
      <t>ソウ</t>
    </rPh>
    <rPh sb="1" eb="2">
      <t>カズ</t>
    </rPh>
    <rPh sb="3" eb="6">
      <t>ヨウチエン</t>
    </rPh>
    <phoneticPr fontId="3"/>
  </si>
  <si>
    <t>　子ども・子育て支援法の給付対象となる香美市内の教育・保育施設及び地域型保育事業について、令和3年度の利用定員は次のとおりとなる見込みです。なお、令和3年4月1日時点の児童数は、以下の報告より多少増える見込です。</t>
    <rPh sb="1" eb="2">
      <t>コ</t>
    </rPh>
    <rPh sb="5" eb="7">
      <t>コソダ</t>
    </rPh>
    <rPh sb="8" eb="10">
      <t>シエン</t>
    </rPh>
    <rPh sb="10" eb="11">
      <t>ホウ</t>
    </rPh>
    <rPh sb="12" eb="14">
      <t>キュウフ</t>
    </rPh>
    <rPh sb="14" eb="16">
      <t>タイショウ</t>
    </rPh>
    <rPh sb="19" eb="22">
      <t>カミシ</t>
    </rPh>
    <rPh sb="22" eb="23">
      <t>ナイ</t>
    </rPh>
    <rPh sb="24" eb="26">
      <t>キョウイク</t>
    </rPh>
    <rPh sb="27" eb="29">
      <t>ホイク</t>
    </rPh>
    <rPh sb="29" eb="31">
      <t>シセツ</t>
    </rPh>
    <rPh sb="31" eb="32">
      <t>オヨ</t>
    </rPh>
    <rPh sb="33" eb="36">
      <t>チイキガタ</t>
    </rPh>
    <rPh sb="36" eb="38">
      <t>ホイク</t>
    </rPh>
    <rPh sb="38" eb="40">
      <t>ジギョウ</t>
    </rPh>
    <rPh sb="45" eb="47">
      <t>レイワ</t>
    </rPh>
    <rPh sb="48" eb="50">
      <t>ネンド</t>
    </rPh>
    <rPh sb="51" eb="53">
      <t>リヨウ</t>
    </rPh>
    <rPh sb="53" eb="55">
      <t>テイイン</t>
    </rPh>
    <rPh sb="56" eb="57">
      <t>ツギ</t>
    </rPh>
    <rPh sb="64" eb="66">
      <t>ミコ</t>
    </rPh>
    <rPh sb="73" eb="74">
      <t>レイ</t>
    </rPh>
    <rPh sb="74" eb="75">
      <t>ワ</t>
    </rPh>
    <rPh sb="76" eb="77">
      <t>ネン</t>
    </rPh>
    <rPh sb="89" eb="91">
      <t>イカ</t>
    </rPh>
    <rPh sb="96" eb="98">
      <t>タショウ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</si>
</sst>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Red]\(0\)"/>
    <numFmt numFmtId="178" formatCode="0_ "/>
  </numFmts>
  <fonts count="30">
    <font>
      <sz val="11"/>
      <color theme="1"/>
      <name val="ＭＳ Ｐゴシック"/>
      <family val="2"/>
      <charset val="128"/>
      <scheme val="minor"/>
    </font>
    <font>
      <sz val="11"/>
      <color rgb="FFFF0000"/>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u/>
      <sz val="12"/>
      <color theme="1"/>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
      <b/>
      <sz val="10"/>
      <color theme="1"/>
      <name val="ＭＳ Ｐゴシック"/>
      <family val="3"/>
      <charset val="128"/>
      <scheme val="minor"/>
    </font>
    <font>
      <b/>
      <sz val="12"/>
      <color theme="1"/>
      <name val="ＭＳ Ｐゴシック"/>
      <family val="2"/>
      <charset val="128"/>
      <scheme val="minor"/>
    </font>
    <font>
      <u/>
      <sz val="12"/>
      <color rgb="FFFF0000"/>
      <name val="ＭＳ Ｐゴシック"/>
      <family val="3"/>
      <charset val="128"/>
      <scheme val="minor"/>
    </font>
    <font>
      <sz val="12"/>
      <name val="ＭＳ Ｐゴシック"/>
      <family val="2"/>
      <charset val="128"/>
      <scheme val="minor"/>
    </font>
    <font>
      <b/>
      <sz val="12"/>
      <name val="ＭＳ Ｐゴシック"/>
      <family val="3"/>
      <charset val="128"/>
      <scheme val="minor"/>
    </font>
    <font>
      <b/>
      <sz val="12"/>
      <color rgb="FFFF0000"/>
      <name val="ＭＳ Ｐゴシック"/>
      <family val="3"/>
      <charset val="128"/>
      <scheme val="minor"/>
    </font>
    <font>
      <sz val="8"/>
      <color rgb="FFFF0000"/>
      <name val="ＭＳ Ｐゴシック"/>
      <family val="3"/>
      <charset val="128"/>
      <scheme val="minor"/>
    </font>
    <font>
      <sz val="12"/>
      <color rgb="FFFF0000"/>
      <name val="ＭＳ Ｐゴシック"/>
      <family val="2"/>
      <charset val="128"/>
      <scheme val="minor"/>
    </font>
    <font>
      <sz val="9"/>
      <color indexed="81"/>
      <name val="ＭＳ Ｐゴシック"/>
      <family val="3"/>
      <charset val="128"/>
    </font>
    <font>
      <b/>
      <sz val="9"/>
      <color indexed="81"/>
      <name val="ＭＳ Ｐゴシック"/>
      <family val="3"/>
      <charset val="128"/>
    </font>
    <font>
      <sz val="11"/>
      <color indexed="81"/>
      <name val="MS P ゴシック"/>
      <family val="3"/>
      <charset val="128"/>
    </font>
    <font>
      <b/>
      <sz val="11"/>
      <color indexed="81"/>
      <name val="MS P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CD5B4"/>
        <bgColor indexed="64"/>
      </patternFill>
    </fill>
  </fills>
  <borders count="9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double">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double">
        <color auto="1"/>
      </top>
      <bottom style="medium">
        <color auto="1"/>
      </bottom>
      <diagonal/>
    </border>
    <border>
      <left style="thin">
        <color auto="1"/>
      </left>
      <right/>
      <top/>
      <bottom style="thin">
        <color auto="1"/>
      </bottom>
      <diagonal/>
    </border>
    <border>
      <left style="medium">
        <color auto="1"/>
      </left>
      <right style="thin">
        <color auto="1"/>
      </right>
      <top/>
      <bottom style="double">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top/>
      <bottom style="double">
        <color auto="1"/>
      </bottom>
      <diagonal/>
    </border>
    <border>
      <left style="medium">
        <color auto="1"/>
      </left>
      <right style="medium">
        <color auto="1"/>
      </right>
      <top/>
      <bottom style="double">
        <color auto="1"/>
      </bottom>
      <diagonal/>
    </border>
    <border>
      <left style="thin">
        <color auto="1"/>
      </left>
      <right/>
      <top/>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thin">
        <color auto="1"/>
      </top>
      <bottom/>
      <diagonal/>
    </border>
    <border>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style="double">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double">
        <color auto="1"/>
      </bottom>
      <diagonal/>
    </border>
    <border>
      <left style="thin">
        <color auto="1"/>
      </left>
      <right style="medium">
        <color auto="1"/>
      </right>
      <top/>
      <bottom/>
      <diagonal/>
    </border>
    <border diagonalUp="1">
      <left style="thin">
        <color auto="1"/>
      </left>
      <right style="thin">
        <color auto="1"/>
      </right>
      <top style="thin">
        <color auto="1"/>
      </top>
      <bottom style="double">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diagonal style="thin">
        <color auto="1"/>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bottom/>
      <diagonal/>
    </border>
    <border>
      <left/>
      <right style="thin">
        <color auto="1"/>
      </right>
      <top/>
      <bottom style="double">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double">
        <color auto="1"/>
      </bottom>
      <diagonal/>
    </border>
    <border>
      <left/>
      <right style="double">
        <color auto="1"/>
      </right>
      <top style="double">
        <color auto="1"/>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style="thin">
        <color auto="1"/>
      </bottom>
      <diagonal/>
    </border>
    <border>
      <left style="medium">
        <color auto="1"/>
      </left>
      <right style="double">
        <color auto="1"/>
      </right>
      <top style="double">
        <color auto="1"/>
      </top>
      <bottom style="thin">
        <color auto="1"/>
      </bottom>
      <diagonal/>
    </border>
    <border>
      <left style="medium">
        <color auto="1"/>
      </left>
      <right style="double">
        <color auto="1"/>
      </right>
      <top style="thin">
        <color auto="1"/>
      </top>
      <bottom style="double">
        <color auto="1"/>
      </bottom>
      <diagonal/>
    </border>
    <border>
      <left style="medium">
        <color auto="1"/>
      </left>
      <right style="double">
        <color auto="1"/>
      </right>
      <top/>
      <bottom style="double">
        <color auto="1"/>
      </bottom>
      <diagonal/>
    </border>
    <border diagonalDown="1">
      <left/>
      <right style="double">
        <color auto="1"/>
      </right>
      <top style="thin">
        <color auto="1"/>
      </top>
      <bottom style="thin">
        <color auto="1"/>
      </bottom>
      <diagonal style="thin">
        <color auto="1"/>
      </diagonal>
    </border>
    <border diagonalDown="1">
      <left style="medium">
        <color auto="1"/>
      </left>
      <right style="medium">
        <color auto="1"/>
      </right>
      <top style="thin">
        <color auto="1"/>
      </top>
      <bottom/>
      <diagonal style="thin">
        <color auto="1"/>
      </diagonal>
    </border>
    <border diagonalDown="1">
      <left style="medium">
        <color auto="1"/>
      </left>
      <right style="medium">
        <color auto="1"/>
      </right>
      <top style="thin">
        <color auto="1"/>
      </top>
      <bottom style="thin">
        <color auto="1"/>
      </bottom>
      <diagonal style="thin">
        <color auto="1"/>
      </diagonal>
    </border>
    <border diagonalDown="1">
      <left style="medium">
        <color auto="1"/>
      </left>
      <right style="thin">
        <color indexed="64"/>
      </right>
      <top style="thin">
        <color auto="1"/>
      </top>
      <bottom style="thin">
        <color auto="1"/>
      </bottom>
      <diagonal style="thin">
        <color auto="1"/>
      </diagonal>
    </border>
    <border>
      <left style="double">
        <color auto="1"/>
      </left>
      <right style="thin">
        <color auto="1"/>
      </right>
      <top style="thin">
        <color auto="1"/>
      </top>
      <bottom/>
      <diagonal/>
    </border>
    <border>
      <left style="double">
        <color auto="1"/>
      </left>
      <right style="thin">
        <color auto="1"/>
      </right>
      <top/>
      <bottom style="double">
        <color auto="1"/>
      </bottom>
      <diagonal/>
    </border>
    <border>
      <left style="medium">
        <color auto="1"/>
      </left>
      <right style="thin">
        <color indexed="64"/>
      </right>
      <top style="thin">
        <color auto="1"/>
      </top>
      <bottom style="thin">
        <color auto="1"/>
      </bottom>
      <diagonal/>
    </border>
    <border diagonalDown="1">
      <left/>
      <right style="thin">
        <color indexed="64"/>
      </right>
      <top style="thin">
        <color auto="1"/>
      </top>
      <bottom style="thin">
        <color auto="1"/>
      </bottom>
      <diagonal style="thin">
        <color auto="1"/>
      </diagonal>
    </border>
    <border>
      <left style="double">
        <color auto="1"/>
      </left>
      <right style="thin">
        <color indexed="64"/>
      </right>
      <top/>
      <bottom/>
      <diagonal/>
    </border>
    <border diagonalDown="1">
      <left style="double">
        <color auto="1"/>
      </left>
      <right style="thin">
        <color indexed="64"/>
      </right>
      <top style="thin">
        <color auto="1"/>
      </top>
      <bottom style="thin">
        <color indexed="64"/>
      </bottom>
      <diagonal style="thin">
        <color auto="1"/>
      </diagonal>
    </border>
    <border>
      <left style="double">
        <color auto="1"/>
      </left>
      <right style="thin">
        <color indexed="64"/>
      </right>
      <top style="thin">
        <color indexed="64"/>
      </top>
      <bottom style="thin">
        <color indexed="64"/>
      </bottom>
      <diagonal/>
    </border>
    <border>
      <left style="double">
        <color auto="1"/>
      </left>
      <right style="thin">
        <color indexed="64"/>
      </right>
      <top/>
      <bottom style="thin">
        <color indexed="64"/>
      </bottom>
      <diagonal/>
    </border>
    <border>
      <left/>
      <right style="double">
        <color auto="1"/>
      </right>
      <top/>
      <bottom style="thin">
        <color auto="1"/>
      </bottom>
      <diagonal/>
    </border>
    <border>
      <left style="double">
        <color auto="1"/>
      </left>
      <right style="thin">
        <color indexed="64"/>
      </right>
      <top style="double">
        <color auto="1"/>
      </top>
      <bottom style="thin">
        <color auto="1"/>
      </bottom>
      <diagonal/>
    </border>
    <border>
      <left/>
      <right style="double">
        <color auto="1"/>
      </right>
      <top/>
      <bottom style="double">
        <color auto="1"/>
      </bottom>
      <diagonal/>
    </border>
    <border diagonalDown="1">
      <left style="thin">
        <color auto="1"/>
      </left>
      <right style="double">
        <color auto="1"/>
      </right>
      <top style="thin">
        <color auto="1"/>
      </top>
      <bottom style="thin">
        <color auto="1"/>
      </bottom>
      <diagonal style="thin">
        <color auto="1"/>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diagonalDown="1">
      <left style="medium">
        <color auto="1"/>
      </left>
      <right style="double">
        <color auto="1"/>
      </right>
      <top style="thin">
        <color auto="1"/>
      </top>
      <bottom style="thin">
        <color auto="1"/>
      </bottom>
      <diagonal style="thin">
        <color auto="1"/>
      </diagonal>
    </border>
    <border>
      <left style="double">
        <color auto="1"/>
      </left>
      <right style="thin">
        <color indexed="64"/>
      </right>
      <top style="thin">
        <color auto="1"/>
      </top>
      <bottom style="double">
        <color auto="1"/>
      </bottom>
      <diagonal/>
    </border>
    <border>
      <left style="medium">
        <color auto="1"/>
      </left>
      <right style="thin">
        <color indexed="64"/>
      </right>
      <top style="thin">
        <color auto="1"/>
      </top>
      <bottom style="double">
        <color auto="1"/>
      </bottom>
      <diagonal/>
    </border>
    <border>
      <left/>
      <right style="medium">
        <color auto="1"/>
      </right>
      <top style="thin">
        <color auto="1"/>
      </top>
      <bottom style="thin">
        <color auto="1"/>
      </bottom>
      <diagonal/>
    </border>
    <border>
      <left style="medium">
        <color auto="1"/>
      </left>
      <right style="double">
        <color auto="1"/>
      </right>
      <top/>
      <bottom/>
      <diagonal/>
    </border>
  </borders>
  <cellStyleXfs count="1">
    <xf numFmtId="0" fontId="0" fillId="0" borderId="0">
      <alignment vertical="center"/>
    </xf>
  </cellStyleXfs>
  <cellXfs count="508">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1" fillId="0" borderId="0" xfId="0" applyFont="1">
      <alignment vertical="center"/>
    </xf>
    <xf numFmtId="0" fontId="0" fillId="0" borderId="1" xfId="0" applyBorder="1">
      <alignment vertical="center"/>
    </xf>
    <xf numFmtId="0" fontId="5" fillId="0" borderId="0" xfId="0" applyFont="1">
      <alignment vertical="center"/>
    </xf>
    <xf numFmtId="0" fontId="6" fillId="0" borderId="2" xfId="0" applyFont="1" applyBorder="1" applyAlignment="1">
      <alignment horizontal="center" vertical="center"/>
    </xf>
    <xf numFmtId="0" fontId="6" fillId="0" borderId="2" xfId="0" applyFont="1" applyBorder="1" applyAlignment="1">
      <alignment horizontal="right" vertical="center"/>
    </xf>
    <xf numFmtId="0" fontId="1" fillId="0" borderId="0" xfId="0" applyFont="1" applyAlignment="1">
      <alignment horizontal="left" vertical="center"/>
    </xf>
    <xf numFmtId="0" fontId="1" fillId="0" borderId="0" xfId="0" applyFont="1" applyFill="1" applyBorder="1">
      <alignment vertical="center"/>
    </xf>
    <xf numFmtId="0" fontId="0" fillId="0" borderId="0" xfId="0" applyFill="1" applyBorder="1">
      <alignment vertical="center"/>
    </xf>
    <xf numFmtId="176" fontId="0" fillId="0" borderId="0" xfId="0" applyNumberFormat="1" applyBorder="1">
      <alignment vertical="center"/>
    </xf>
    <xf numFmtId="177" fontId="0" fillId="0" borderId="0" xfId="0" applyNumberFormat="1" applyBorder="1">
      <alignment vertical="center"/>
    </xf>
    <xf numFmtId="178" fontId="0" fillId="0" borderId="0" xfId="0" applyNumberFormat="1" applyBorder="1" applyAlignment="1">
      <alignment horizontal="right" vertical="center"/>
    </xf>
    <xf numFmtId="176" fontId="0" fillId="0" borderId="0" xfId="0" applyNumberFormat="1">
      <alignment vertical="center"/>
    </xf>
    <xf numFmtId="177" fontId="0" fillId="0" borderId="0" xfId="0" applyNumberFormat="1">
      <alignment vertical="center"/>
    </xf>
    <xf numFmtId="0" fontId="0" fillId="0" borderId="0" xfId="0" applyBorder="1" applyAlignment="1">
      <alignment horizontal="center" vertical="center"/>
    </xf>
    <xf numFmtId="0" fontId="0" fillId="0" borderId="0" xfId="0" applyBorder="1">
      <alignment vertical="center"/>
    </xf>
    <xf numFmtId="0" fontId="2" fillId="0" borderId="29" xfId="0" applyFont="1" applyBorder="1" applyAlignment="1">
      <alignment horizontal="center" vertical="center"/>
    </xf>
    <xf numFmtId="0" fontId="0" fillId="0" borderId="29" xfId="0" applyBorder="1">
      <alignment vertical="center"/>
    </xf>
    <xf numFmtId="0" fontId="4" fillId="0" borderId="31" xfId="0" applyFont="1" applyBorder="1" applyAlignment="1">
      <alignment horizontal="left" vertical="center"/>
    </xf>
    <xf numFmtId="0" fontId="2" fillId="0" borderId="0" xfId="0" applyFont="1" applyBorder="1" applyAlignment="1">
      <alignment horizontal="center" vertical="center"/>
    </xf>
    <xf numFmtId="0" fontId="9" fillId="0" borderId="0" xfId="0" applyFont="1" applyBorder="1" applyAlignment="1">
      <alignment horizontal="right" vertical="center"/>
    </xf>
    <xf numFmtId="0" fontId="9" fillId="0" borderId="34" xfId="0" applyFont="1" applyBorder="1" applyAlignment="1">
      <alignment horizontal="right" vertical="center"/>
    </xf>
    <xf numFmtId="0" fontId="2" fillId="0" borderId="31" xfId="0" applyFont="1" applyBorder="1" applyAlignment="1">
      <alignment horizontal="left" vertical="center"/>
    </xf>
    <xf numFmtId="0" fontId="4" fillId="0" borderId="0" xfId="0" applyFont="1" applyFill="1" applyBorder="1" applyAlignment="1">
      <alignment horizontal="left" vertical="center"/>
    </xf>
    <xf numFmtId="0" fontId="4" fillId="0" borderId="2"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20" xfId="0" applyFont="1" applyBorder="1" applyAlignment="1">
      <alignment horizontal="center" vertical="center"/>
    </xf>
    <xf numFmtId="0" fontId="9" fillId="0" borderId="2" xfId="0" applyFont="1" applyBorder="1">
      <alignment vertical="center"/>
    </xf>
    <xf numFmtId="176" fontId="9" fillId="0" borderId="2" xfId="0" applyNumberFormat="1" applyFont="1" applyBorder="1">
      <alignment vertical="center"/>
    </xf>
    <xf numFmtId="177" fontId="9" fillId="0" borderId="13" xfId="0" applyNumberFormat="1" applyFont="1" applyBorder="1">
      <alignment vertical="center"/>
    </xf>
    <xf numFmtId="0" fontId="9" fillId="0" borderId="2" xfId="0" applyFont="1" applyFill="1" applyBorder="1">
      <alignment vertical="center"/>
    </xf>
    <xf numFmtId="176" fontId="9" fillId="0" borderId="2" xfId="0" applyNumberFormat="1" applyFont="1" applyFill="1" applyBorder="1">
      <alignment vertical="center"/>
    </xf>
    <xf numFmtId="177" fontId="9" fillId="0" borderId="13" xfId="0" applyNumberFormat="1" applyFont="1" applyFill="1" applyBorder="1">
      <alignment vertical="center"/>
    </xf>
    <xf numFmtId="0" fontId="9" fillId="0" borderId="3" xfId="0" applyFont="1" applyFill="1" applyBorder="1">
      <alignment vertical="center"/>
    </xf>
    <xf numFmtId="176" fontId="9" fillId="0" borderId="3" xfId="0" applyNumberFormat="1" applyFont="1" applyFill="1" applyBorder="1">
      <alignment vertical="center"/>
    </xf>
    <xf numFmtId="177" fontId="9" fillId="0" borderId="15" xfId="0" applyNumberFormat="1" applyFont="1" applyFill="1" applyBorder="1">
      <alignment vertical="center"/>
    </xf>
    <xf numFmtId="176" fontId="9" fillId="0" borderId="8" xfId="0" applyNumberFormat="1" applyFont="1" applyBorder="1">
      <alignment vertical="center"/>
    </xf>
    <xf numFmtId="177" fontId="9" fillId="0" borderId="8" xfId="0" applyNumberFormat="1" applyFont="1" applyBorder="1">
      <alignment vertical="center"/>
    </xf>
    <xf numFmtId="178" fontId="9" fillId="0" borderId="25" xfId="0" applyNumberFormat="1" applyFont="1" applyBorder="1" applyAlignment="1">
      <alignment horizontal="right" vertical="center"/>
    </xf>
    <xf numFmtId="0" fontId="9" fillId="0" borderId="14" xfId="0" applyFont="1" applyFill="1" applyBorder="1" applyAlignment="1">
      <alignment horizontal="center" vertical="center"/>
    </xf>
    <xf numFmtId="178" fontId="9" fillId="0" borderId="14" xfId="0" applyNumberFormat="1" applyFont="1" applyBorder="1">
      <alignment vertical="center"/>
    </xf>
    <xf numFmtId="176" fontId="9" fillId="0" borderId="3" xfId="0" applyNumberFormat="1" applyFont="1" applyBorder="1">
      <alignment vertical="center"/>
    </xf>
    <xf numFmtId="177" fontId="9" fillId="0" borderId="15" xfId="0" applyNumberFormat="1" applyFont="1" applyBorder="1">
      <alignment vertical="center"/>
    </xf>
    <xf numFmtId="0" fontId="2" fillId="0" borderId="1" xfId="0" applyFont="1" applyBorder="1">
      <alignment vertical="center"/>
    </xf>
    <xf numFmtId="176" fontId="9" fillId="0" borderId="1" xfId="0" applyNumberFormat="1" applyFont="1" applyBorder="1">
      <alignment vertical="center"/>
    </xf>
    <xf numFmtId="177" fontId="9" fillId="0" borderId="1" xfId="0" applyNumberFormat="1" applyFont="1" applyBorder="1">
      <alignment vertical="center"/>
    </xf>
    <xf numFmtId="177" fontId="9" fillId="0" borderId="21" xfId="0" applyNumberFormat="1" applyFont="1" applyBorder="1" applyAlignment="1">
      <alignment horizontal="right" vertical="center"/>
    </xf>
    <xf numFmtId="0" fontId="9" fillId="0" borderId="3" xfId="0" applyFont="1" applyBorder="1">
      <alignment vertical="center"/>
    </xf>
    <xf numFmtId="0" fontId="9" fillId="0" borderId="8" xfId="0" applyFont="1" applyBorder="1">
      <alignment vertical="center"/>
    </xf>
    <xf numFmtId="177" fontId="9" fillId="0" borderId="25" xfId="0" applyNumberFormat="1" applyFont="1" applyBorder="1">
      <alignment vertical="center"/>
    </xf>
    <xf numFmtId="178" fontId="9" fillId="0" borderId="9" xfId="0" applyNumberFormat="1" applyFont="1" applyBorder="1">
      <alignment vertical="center"/>
    </xf>
    <xf numFmtId="0" fontId="9" fillId="0" borderId="12" xfId="0" applyFont="1" applyBorder="1" applyAlignment="1">
      <alignment horizontal="center" vertical="center"/>
    </xf>
    <xf numFmtId="0" fontId="9" fillId="0" borderId="0" xfId="0" applyFont="1">
      <alignment vertical="center"/>
    </xf>
    <xf numFmtId="0" fontId="9" fillId="0" borderId="12" xfId="0" applyFont="1" applyFill="1" applyBorder="1" applyAlignment="1">
      <alignment horizontal="right" vertical="center"/>
    </xf>
    <xf numFmtId="176" fontId="9" fillId="0" borderId="12" xfId="0" applyNumberFormat="1" applyFont="1" applyFill="1" applyBorder="1">
      <alignment vertical="center"/>
    </xf>
    <xf numFmtId="0" fontId="9" fillId="0" borderId="12" xfId="0" applyFont="1" applyFill="1" applyBorder="1">
      <alignment vertical="center"/>
    </xf>
    <xf numFmtId="0" fontId="9" fillId="0" borderId="12" xfId="0" applyFont="1" applyBorder="1">
      <alignment vertical="center"/>
    </xf>
    <xf numFmtId="176" fontId="9" fillId="0" borderId="12" xfId="0" applyNumberFormat="1" applyFont="1" applyBorder="1">
      <alignment vertical="center"/>
    </xf>
    <xf numFmtId="0" fontId="11" fillId="0" borderId="0" xfId="0" applyFont="1">
      <alignment vertical="center"/>
    </xf>
    <xf numFmtId="177" fontId="9" fillId="0" borderId="22" xfId="0" applyNumberFormat="1" applyFont="1" applyFill="1" applyBorder="1" applyAlignment="1">
      <alignment vertical="center"/>
    </xf>
    <xf numFmtId="177" fontId="9" fillId="0" borderId="8" xfId="0" applyNumberFormat="1" applyFont="1" applyBorder="1" applyAlignment="1">
      <alignment vertical="center"/>
    </xf>
    <xf numFmtId="0" fontId="9" fillId="0" borderId="0" xfId="0" applyFont="1" applyBorder="1" applyAlignment="1">
      <alignment horizontal="center" vertical="center"/>
    </xf>
    <xf numFmtId="0" fontId="9" fillId="0" borderId="12" xfId="0" applyFont="1" applyBorder="1" applyAlignment="1">
      <alignment horizontal="right" vertical="center"/>
    </xf>
    <xf numFmtId="0" fontId="9" fillId="0" borderId="0" xfId="0" applyFont="1" applyBorder="1">
      <alignment vertical="center"/>
    </xf>
    <xf numFmtId="0" fontId="9" fillId="0" borderId="0" xfId="0" applyFont="1" applyFill="1" applyBorder="1">
      <alignment vertical="center"/>
    </xf>
    <xf numFmtId="176" fontId="9" fillId="0" borderId="0" xfId="0" applyNumberFormat="1" applyFont="1" applyBorder="1">
      <alignment vertical="center"/>
    </xf>
    <xf numFmtId="177" fontId="9" fillId="0" borderId="21" xfId="0" applyNumberFormat="1" applyFont="1" applyFill="1" applyBorder="1" applyAlignment="1">
      <alignment horizontal="right" vertical="center"/>
    </xf>
    <xf numFmtId="177" fontId="9" fillId="0" borderId="22" xfId="0" applyNumberFormat="1" applyFont="1" applyBorder="1">
      <alignment vertical="center"/>
    </xf>
    <xf numFmtId="177" fontId="9" fillId="0" borderId="0" xfId="0" applyNumberFormat="1" applyFont="1" applyBorder="1">
      <alignment vertical="center"/>
    </xf>
    <xf numFmtId="178" fontId="9" fillId="0" borderId="0" xfId="0" applyNumberFormat="1" applyFont="1" applyBorder="1">
      <alignment vertical="center"/>
    </xf>
    <xf numFmtId="176" fontId="9" fillId="0" borderId="2" xfId="0" applyNumberFormat="1" applyFont="1" applyBorder="1" applyAlignment="1">
      <alignment vertical="center"/>
    </xf>
    <xf numFmtId="176" fontId="9" fillId="0" borderId="6" xfId="0" applyNumberFormat="1" applyFont="1" applyBorder="1" applyAlignment="1">
      <alignment vertical="center"/>
    </xf>
    <xf numFmtId="0" fontId="7" fillId="0" borderId="0" xfId="0" applyFont="1">
      <alignment vertical="center"/>
    </xf>
    <xf numFmtId="0" fontId="2" fillId="0" borderId="0" xfId="0" applyFont="1">
      <alignment vertical="center"/>
    </xf>
    <xf numFmtId="0" fontId="8" fillId="0" borderId="0" xfId="0" applyFont="1">
      <alignment vertical="center"/>
    </xf>
    <xf numFmtId="0" fontId="9" fillId="0" borderId="39" xfId="0" applyFont="1" applyBorder="1" applyAlignment="1">
      <alignment horizontal="center" vertical="center"/>
    </xf>
    <xf numFmtId="0" fontId="4" fillId="0" borderId="0" xfId="0" applyFont="1" applyBorder="1" applyAlignment="1">
      <alignment horizontal="center" vertical="center"/>
    </xf>
    <xf numFmtId="178" fontId="0" fillId="0" borderId="0" xfId="0" applyNumberFormat="1" applyBorder="1">
      <alignment vertical="center"/>
    </xf>
    <xf numFmtId="178" fontId="9" fillId="0" borderId="16" xfId="0" applyNumberFormat="1" applyFont="1" applyBorder="1">
      <alignment vertical="center"/>
    </xf>
    <xf numFmtId="0" fontId="9" fillId="0" borderId="14" xfId="0" applyFont="1" applyBorder="1" applyAlignment="1">
      <alignment horizontal="center" vertical="center"/>
    </xf>
    <xf numFmtId="0" fontId="11" fillId="2" borderId="14" xfId="0" applyFont="1" applyFill="1" applyBorder="1" applyAlignment="1">
      <alignment horizontal="center" vertical="center"/>
    </xf>
    <xf numFmtId="178" fontId="11" fillId="2" borderId="2" xfId="0" applyNumberFormat="1" applyFont="1" applyFill="1" applyBorder="1">
      <alignment vertical="center"/>
    </xf>
    <xf numFmtId="178" fontId="11" fillId="2" borderId="10" xfId="0" applyNumberFormat="1" applyFont="1" applyFill="1" applyBorder="1">
      <alignment vertical="center"/>
    </xf>
    <xf numFmtId="177" fontId="9" fillId="0" borderId="14" xfId="0" applyNumberFormat="1" applyFont="1" applyBorder="1">
      <alignment vertical="center"/>
    </xf>
    <xf numFmtId="177" fontId="9" fillId="0" borderId="16" xfId="0" applyNumberFormat="1" applyFont="1" applyBorder="1">
      <alignment vertical="center"/>
    </xf>
    <xf numFmtId="177" fontId="9" fillId="0" borderId="9" xfId="0" applyNumberFormat="1" applyFont="1" applyBorder="1">
      <alignment vertical="center"/>
    </xf>
    <xf numFmtId="57" fontId="4" fillId="0" borderId="0" xfId="0" applyNumberFormat="1" applyFont="1" applyBorder="1" applyAlignment="1">
      <alignment vertical="center"/>
    </xf>
    <xf numFmtId="57" fontId="9" fillId="0" borderId="0" xfId="0" applyNumberFormat="1" applyFont="1" applyBorder="1" applyAlignment="1">
      <alignment vertical="center"/>
    </xf>
    <xf numFmtId="0" fontId="0" fillId="0" borderId="10" xfId="0" applyBorder="1">
      <alignment vertical="center"/>
    </xf>
    <xf numFmtId="0" fontId="9" fillId="0" borderId="7" xfId="0" applyFont="1" applyFill="1" applyBorder="1" applyAlignment="1">
      <alignment horizontal="left" vertical="center" indent="1"/>
    </xf>
    <xf numFmtId="0" fontId="9" fillId="0" borderId="7" xfId="0" applyFont="1" applyBorder="1" applyAlignment="1">
      <alignment horizontal="left" vertical="center" indent="1"/>
    </xf>
    <xf numFmtId="0" fontId="11" fillId="2" borderId="2" xfId="0" applyFont="1" applyFill="1" applyBorder="1" applyAlignment="1">
      <alignment horizontal="center" vertical="center"/>
    </xf>
    <xf numFmtId="177" fontId="11" fillId="2" borderId="2" xfId="0" applyNumberFormat="1" applyFont="1" applyFill="1" applyBorder="1">
      <alignment vertical="center"/>
    </xf>
    <xf numFmtId="177" fontId="11" fillId="2" borderId="3" xfId="0" applyNumberFormat="1" applyFont="1" applyFill="1" applyBorder="1">
      <alignment vertical="center"/>
    </xf>
    <xf numFmtId="177" fontId="11" fillId="2" borderId="10" xfId="0" applyNumberFormat="1" applyFont="1" applyFill="1" applyBorder="1">
      <alignment vertical="center"/>
    </xf>
    <xf numFmtId="178" fontId="11" fillId="2" borderId="3" xfId="0" applyNumberFormat="1" applyFont="1" applyFill="1" applyBorder="1">
      <alignment vertical="center"/>
    </xf>
    <xf numFmtId="57" fontId="9" fillId="0" borderId="43" xfId="0" applyNumberFormat="1" applyFont="1" applyBorder="1" applyAlignment="1">
      <alignment vertical="center"/>
    </xf>
    <xf numFmtId="0" fontId="13" fillId="0" borderId="0" xfId="0" applyFont="1">
      <alignment vertical="center"/>
    </xf>
    <xf numFmtId="0" fontId="9" fillId="0" borderId="2" xfId="0" applyFont="1" applyBorder="1" applyAlignment="1">
      <alignment horizontal="center" vertical="center"/>
    </xf>
    <xf numFmtId="0" fontId="15" fillId="0" borderId="0" xfId="0" applyFont="1" applyFill="1" applyBorder="1" applyAlignment="1">
      <alignment horizontal="left" vertical="center"/>
    </xf>
    <xf numFmtId="0" fontId="4" fillId="0" borderId="31" xfId="0" applyFont="1" applyBorder="1" applyAlignment="1">
      <alignment horizontal="right" vertical="center" indent="1"/>
    </xf>
    <xf numFmtId="0" fontId="14" fillId="0" borderId="0" xfId="0" applyFont="1" applyAlignment="1">
      <alignment horizontal="right" vertical="center"/>
    </xf>
    <xf numFmtId="0" fontId="16" fillId="0" borderId="0" xfId="0" applyFont="1" applyAlignment="1">
      <alignment horizontal="right" vertical="center"/>
    </xf>
    <xf numFmtId="0" fontId="0" fillId="0" borderId="0" xfId="0" applyBorder="1" applyAlignment="1">
      <alignment horizontal="right" vertical="center" indent="1"/>
    </xf>
    <xf numFmtId="0" fontId="4" fillId="0" borderId="33" xfId="0" applyFont="1" applyBorder="1" applyAlignment="1">
      <alignment horizontal="right" vertical="center" indent="1"/>
    </xf>
    <xf numFmtId="0" fontId="0" fillId="0" borderId="34" xfId="0" applyBorder="1" applyAlignment="1">
      <alignment horizontal="right" vertical="center" indent="1"/>
    </xf>
    <xf numFmtId="0" fontId="4" fillId="0" borderId="29" xfId="0" applyFont="1" applyBorder="1" applyAlignment="1">
      <alignment horizontal="center" vertical="center"/>
    </xf>
    <xf numFmtId="0" fontId="9" fillId="0" borderId="29" xfId="0" applyFont="1" applyBorder="1" applyAlignment="1">
      <alignment horizontal="right" vertical="center"/>
    </xf>
    <xf numFmtId="0" fontId="4" fillId="0" borderId="0" xfId="0" applyFont="1" applyBorder="1" applyAlignment="1">
      <alignment horizontal="left" vertical="center"/>
    </xf>
    <xf numFmtId="0" fontId="9" fillId="0" borderId="44" xfId="0" applyFont="1" applyBorder="1" applyAlignment="1">
      <alignment horizontal="center" vertical="center"/>
    </xf>
    <xf numFmtId="177" fontId="9" fillId="0" borderId="46" xfId="0" applyNumberFormat="1" applyFont="1" applyBorder="1">
      <alignment vertical="center"/>
    </xf>
    <xf numFmtId="177" fontId="9" fillId="0" borderId="44" xfId="0" applyNumberFormat="1" applyFont="1" applyBorder="1" applyAlignment="1">
      <alignment horizontal="center" vertical="center"/>
    </xf>
    <xf numFmtId="177" fontId="9" fillId="0" borderId="45" xfId="0" applyNumberFormat="1" applyFont="1" applyBorder="1" applyAlignment="1">
      <alignment horizontal="center" vertical="center"/>
    </xf>
    <xf numFmtId="177" fontId="9" fillId="0" borderId="46" xfId="0" applyNumberFormat="1" applyFont="1" applyBorder="1" applyAlignment="1">
      <alignment vertical="center"/>
    </xf>
    <xf numFmtId="177" fontId="9" fillId="0" borderId="46" xfId="0" applyNumberFormat="1" applyFont="1" applyBorder="1" applyAlignment="1">
      <alignment horizontal="center" vertical="center"/>
    </xf>
    <xf numFmtId="178" fontId="9" fillId="0" borderId="2" xfId="0" applyNumberFormat="1" applyFont="1" applyBorder="1">
      <alignment vertical="center"/>
    </xf>
    <xf numFmtId="177" fontId="9" fillId="0" borderId="2" xfId="0" applyNumberFormat="1" applyFont="1" applyBorder="1">
      <alignment vertical="center"/>
    </xf>
    <xf numFmtId="177" fontId="9" fillId="0" borderId="3" xfId="0" applyNumberFormat="1" applyFont="1" applyBorder="1">
      <alignment vertical="center"/>
    </xf>
    <xf numFmtId="178" fontId="9" fillId="0" borderId="10" xfId="0" applyNumberFormat="1" applyFont="1" applyBorder="1">
      <alignment vertical="center"/>
    </xf>
    <xf numFmtId="177" fontId="9" fillId="0" borderId="10" xfId="0" applyNumberFormat="1" applyFont="1" applyBorder="1">
      <alignment vertical="center"/>
    </xf>
    <xf numFmtId="177" fontId="9" fillId="0" borderId="47" xfId="0" applyNumberFormat="1" applyFont="1" applyBorder="1" applyAlignment="1">
      <alignment horizontal="center" vertical="center"/>
    </xf>
    <xf numFmtId="0" fontId="4" fillId="0" borderId="28" xfId="0" applyFont="1" applyBorder="1" applyAlignment="1">
      <alignment horizontal="left" vertical="center"/>
    </xf>
    <xf numFmtId="177" fontId="9" fillId="0" borderId="22" xfId="0" applyNumberFormat="1" applyFont="1" applyFill="1" applyBorder="1" applyAlignment="1">
      <alignment horizontal="right" vertical="center"/>
    </xf>
    <xf numFmtId="0" fontId="14" fillId="0" borderId="0" xfId="0" applyFont="1" applyAlignment="1">
      <alignment horizontal="right" vertical="center" shrinkToFit="1"/>
    </xf>
    <xf numFmtId="0" fontId="0" fillId="0" borderId="0" xfId="0" applyFont="1">
      <alignment vertical="center"/>
    </xf>
    <xf numFmtId="0" fontId="19" fillId="0" borderId="0" xfId="0" applyFont="1" applyAlignment="1">
      <alignment horizontal="center" vertical="center"/>
    </xf>
    <xf numFmtId="0" fontId="0" fillId="0" borderId="0" xfId="0" applyFont="1" applyBorder="1">
      <alignment vertical="center"/>
    </xf>
    <xf numFmtId="0" fontId="0" fillId="0" borderId="29" xfId="0" applyFont="1" applyBorder="1">
      <alignment vertical="center"/>
    </xf>
    <xf numFmtId="0" fontId="0" fillId="0" borderId="34" xfId="0" applyFont="1" applyBorder="1">
      <alignment vertical="center"/>
    </xf>
    <xf numFmtId="0" fontId="4" fillId="0" borderId="20" xfId="0" applyFont="1" applyBorder="1" applyAlignment="1">
      <alignment horizontal="center" vertical="center"/>
    </xf>
    <xf numFmtId="178" fontId="7" fillId="0" borderId="0" xfId="0" applyNumberFormat="1" applyFont="1" applyBorder="1" applyAlignment="1">
      <alignment horizontal="right" vertical="center"/>
    </xf>
    <xf numFmtId="177" fontId="9" fillId="0" borderId="22" xfId="0" applyNumberFormat="1" applyFont="1" applyBorder="1" applyAlignment="1">
      <alignment vertical="center"/>
    </xf>
    <xf numFmtId="176" fontId="7" fillId="0" borderId="0" xfId="0" applyNumberFormat="1" applyFont="1" applyBorder="1">
      <alignment vertical="center"/>
    </xf>
    <xf numFmtId="178" fontId="7" fillId="0" borderId="0" xfId="0" applyNumberFormat="1" applyFont="1" applyBorder="1">
      <alignment vertical="center"/>
    </xf>
    <xf numFmtId="0" fontId="0" fillId="0" borderId="34" xfId="0" applyBorder="1" applyAlignment="1">
      <alignment horizontal="right" vertical="center"/>
    </xf>
    <xf numFmtId="0" fontId="4" fillId="0" borderId="0" xfId="0" applyFont="1" applyBorder="1">
      <alignment vertical="center"/>
    </xf>
    <xf numFmtId="0" fontId="0" fillId="0" borderId="0" xfId="0" applyAlignment="1">
      <alignment horizontal="righ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2" xfId="0" applyFill="1" applyBorder="1" applyAlignment="1">
      <alignment horizontal="center" vertical="center"/>
    </xf>
    <xf numFmtId="0" fontId="0" fillId="0" borderId="52" xfId="0" applyBorder="1">
      <alignment vertical="center"/>
    </xf>
    <xf numFmtId="0" fontId="0" fillId="0" borderId="51" xfId="0" applyBorder="1">
      <alignment vertical="center"/>
    </xf>
    <xf numFmtId="0" fontId="0" fillId="0" borderId="38" xfId="0" applyFill="1" applyBorder="1" applyAlignment="1">
      <alignment horizontal="right" vertical="center"/>
    </xf>
    <xf numFmtId="0" fontId="0" fillId="0" borderId="53" xfId="0" applyBorder="1">
      <alignment vertical="center"/>
    </xf>
    <xf numFmtId="0" fontId="0" fillId="0" borderId="2" xfId="0" applyFill="1" applyBorder="1">
      <alignment vertical="center"/>
    </xf>
    <xf numFmtId="0" fontId="0" fillId="3" borderId="52" xfId="0" applyFill="1" applyBorder="1">
      <alignment vertical="center"/>
    </xf>
    <xf numFmtId="0" fontId="0" fillId="3" borderId="51" xfId="0" applyFill="1" applyBorder="1">
      <alignment vertical="center"/>
    </xf>
    <xf numFmtId="177" fontId="9" fillId="0" borderId="48" xfId="0" applyNumberFormat="1" applyFont="1" applyBorder="1" applyAlignment="1">
      <alignment horizontal="center" vertical="center"/>
    </xf>
    <xf numFmtId="178" fontId="9" fillId="4" borderId="21" xfId="0" applyNumberFormat="1" applyFont="1" applyFill="1" applyBorder="1" applyAlignment="1">
      <alignment horizontal="right" vertical="center"/>
    </xf>
    <xf numFmtId="178" fontId="9" fillId="4" borderId="14" xfId="0" applyNumberFormat="1" applyFont="1" applyFill="1" applyBorder="1">
      <alignment vertical="center"/>
    </xf>
    <xf numFmtId="177" fontId="9" fillId="4" borderId="22" xfId="0" applyNumberFormat="1" applyFont="1" applyFill="1" applyBorder="1" applyAlignment="1">
      <alignment vertical="center"/>
    </xf>
    <xf numFmtId="177" fontId="9" fillId="4" borderId="21" xfId="0" applyNumberFormat="1" applyFont="1" applyFill="1" applyBorder="1" applyAlignment="1">
      <alignment vertical="center"/>
    </xf>
    <xf numFmtId="177" fontId="9" fillId="4" borderId="21" xfId="0" applyNumberFormat="1" applyFont="1" applyFill="1" applyBorder="1" applyAlignment="1">
      <alignment horizontal="right" vertical="center"/>
    </xf>
    <xf numFmtId="177" fontId="9" fillId="4" borderId="22" xfId="0" applyNumberFormat="1" applyFont="1" applyFill="1" applyBorder="1" applyAlignment="1">
      <alignment horizontal="right" vertical="center"/>
    </xf>
    <xf numFmtId="178" fontId="9" fillId="4" borderId="14" xfId="0" applyNumberFormat="1" applyFont="1" applyFill="1" applyBorder="1" applyAlignment="1">
      <alignment horizontal="right" vertical="center"/>
    </xf>
    <xf numFmtId="0" fontId="6" fillId="0" borderId="0" xfId="0" applyFont="1" applyFill="1" applyBorder="1">
      <alignment vertical="center"/>
    </xf>
    <xf numFmtId="0" fontId="12" fillId="0" borderId="0" xfId="0" applyFont="1" applyFill="1" applyBorder="1">
      <alignment vertical="center"/>
    </xf>
    <xf numFmtId="0" fontId="21" fillId="0" borderId="0" xfId="0" applyFont="1" applyFill="1" applyAlignment="1">
      <alignment horizontal="left" vertical="center"/>
    </xf>
    <xf numFmtId="0" fontId="6" fillId="0" borderId="0" xfId="0" applyFont="1" applyFill="1">
      <alignment vertical="center"/>
    </xf>
    <xf numFmtId="0" fontId="22" fillId="0" borderId="0" xfId="0" applyFont="1" applyFill="1" applyAlignment="1">
      <alignment horizontal="center" vertical="center"/>
    </xf>
    <xf numFmtId="0" fontId="6" fillId="0" borderId="29" xfId="0" applyFont="1" applyFill="1" applyBorder="1">
      <alignment vertical="center"/>
    </xf>
    <xf numFmtId="0" fontId="6" fillId="0" borderId="30" xfId="0" applyFont="1" applyFill="1" applyBorder="1">
      <alignment vertical="center"/>
    </xf>
    <xf numFmtId="0" fontId="6" fillId="0" borderId="32" xfId="0" applyFont="1" applyFill="1" applyBorder="1">
      <alignment vertical="center"/>
    </xf>
    <xf numFmtId="0" fontId="6" fillId="0" borderId="32" xfId="0" applyFont="1" applyFill="1" applyBorder="1" applyAlignment="1">
      <alignment horizontal="right" vertical="center"/>
    </xf>
    <xf numFmtId="0" fontId="6" fillId="0" borderId="34" xfId="0" applyFont="1" applyFill="1" applyBorder="1">
      <alignment vertical="center"/>
    </xf>
    <xf numFmtId="0" fontId="6" fillId="0" borderId="35" xfId="0" applyFont="1" applyFill="1" applyBorder="1">
      <alignment vertical="center"/>
    </xf>
    <xf numFmtId="0" fontId="6" fillId="0" borderId="0" xfId="0" applyFont="1" applyFill="1" applyAlignment="1">
      <alignment horizontal="center" vertical="center"/>
    </xf>
    <xf numFmtId="0" fontId="12" fillId="0" borderId="14" xfId="0" applyFont="1" applyFill="1" applyBorder="1" applyAlignment="1">
      <alignment horizontal="center" vertical="center"/>
    </xf>
    <xf numFmtId="178" fontId="12" fillId="0" borderId="14" xfId="0" applyNumberFormat="1" applyFont="1" applyFill="1" applyBorder="1">
      <alignment vertical="center"/>
    </xf>
    <xf numFmtId="178" fontId="12" fillId="0" borderId="9"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12" fillId="0" borderId="2" xfId="0" applyNumberFormat="1" applyFont="1" applyFill="1" applyBorder="1">
      <alignment vertical="center"/>
    </xf>
    <xf numFmtId="178" fontId="12" fillId="0" borderId="10" xfId="0" applyNumberFormat="1" applyFont="1" applyFill="1" applyBorder="1" applyAlignment="1">
      <alignment horizontal="right" vertical="center"/>
    </xf>
    <xf numFmtId="178" fontId="12" fillId="0" borderId="2" xfId="0" applyNumberFormat="1" applyFont="1" applyFill="1" applyBorder="1" applyAlignment="1">
      <alignment horizontal="right" vertical="center"/>
    </xf>
    <xf numFmtId="178" fontId="12" fillId="0" borderId="3" xfId="0" applyNumberFormat="1" applyFont="1" applyFill="1" applyBorder="1" applyAlignment="1">
      <alignment horizontal="right" vertical="center"/>
    </xf>
    <xf numFmtId="178" fontId="12" fillId="0" borderId="6" xfId="0" applyNumberFormat="1" applyFont="1" applyFill="1" applyBorder="1" applyAlignment="1">
      <alignment horizontal="right" vertical="center"/>
    </xf>
    <xf numFmtId="0" fontId="6" fillId="0" borderId="0" xfId="0" applyFont="1" applyFill="1" applyBorder="1" applyAlignment="1">
      <alignment horizontal="center" vertical="center"/>
    </xf>
    <xf numFmtId="178" fontId="12" fillId="0" borderId="4" xfId="0" applyNumberFormat="1" applyFont="1" applyFill="1" applyBorder="1">
      <alignment vertical="center"/>
    </xf>
    <xf numFmtId="178" fontId="12" fillId="0" borderId="3" xfId="0" applyNumberFormat="1" applyFont="1" applyFill="1" applyBorder="1" applyAlignment="1">
      <alignment vertical="center"/>
    </xf>
    <xf numFmtId="178" fontId="12" fillId="0" borderId="10" xfId="0" applyNumberFormat="1" applyFont="1" applyFill="1" applyBorder="1">
      <alignment vertical="center"/>
    </xf>
    <xf numFmtId="0" fontId="12" fillId="0" borderId="0" xfId="0" applyFont="1" applyFill="1" applyBorder="1" applyAlignment="1">
      <alignment horizontal="center" vertical="center"/>
    </xf>
    <xf numFmtId="0" fontId="12" fillId="0" borderId="0" xfId="0" applyFont="1" applyFill="1">
      <alignment vertical="center"/>
    </xf>
    <xf numFmtId="178" fontId="12" fillId="0" borderId="2" xfId="0" applyNumberFormat="1" applyFont="1" applyFill="1" applyBorder="1" applyAlignment="1">
      <alignment vertical="center"/>
    </xf>
    <xf numFmtId="178" fontId="12" fillId="0" borderId="0" xfId="0" applyNumberFormat="1" applyFont="1" applyFill="1" applyBorder="1">
      <alignment vertical="center"/>
    </xf>
    <xf numFmtId="178" fontId="12" fillId="0" borderId="11" xfId="0" applyNumberFormat="1" applyFont="1" applyFill="1" applyBorder="1" applyAlignment="1">
      <alignment vertical="center"/>
    </xf>
    <xf numFmtId="178" fontId="12" fillId="0" borderId="6" xfId="0" applyNumberFormat="1" applyFont="1" applyFill="1" applyBorder="1" applyAlignment="1">
      <alignment vertical="center"/>
    </xf>
    <xf numFmtId="57" fontId="12" fillId="0" borderId="0" xfId="0" applyNumberFormat="1" applyFont="1" applyFill="1" applyBorder="1" applyAlignment="1">
      <alignment horizontal="left" vertical="center"/>
    </xf>
    <xf numFmtId="0" fontId="6" fillId="0" borderId="38" xfId="0" applyFont="1" applyFill="1" applyBorder="1">
      <alignment vertical="center"/>
    </xf>
    <xf numFmtId="178" fontId="6" fillId="0" borderId="0" xfId="0" applyNumberFormat="1" applyFont="1" applyFill="1" applyBorder="1">
      <alignment vertical="center"/>
    </xf>
    <xf numFmtId="178" fontId="12" fillId="0" borderId="14" xfId="0" applyNumberFormat="1" applyFont="1" applyFill="1" applyBorder="1" applyAlignment="1">
      <alignment horizontal="right" vertical="center"/>
    </xf>
    <xf numFmtId="178" fontId="12" fillId="0" borderId="9" xfId="0" applyNumberFormat="1" applyFont="1" applyFill="1" applyBorder="1">
      <alignment vertical="center"/>
    </xf>
    <xf numFmtId="0" fontId="9" fillId="0" borderId="58" xfId="0" applyFont="1" applyFill="1" applyBorder="1" applyAlignment="1">
      <alignment horizontal="center" vertical="center"/>
    </xf>
    <xf numFmtId="178" fontId="9" fillId="0" borderId="58" xfId="0" applyNumberFormat="1" applyFont="1" applyBorder="1">
      <alignment vertical="center"/>
    </xf>
    <xf numFmtId="178" fontId="9" fillId="0" borderId="59" xfId="0" applyNumberFormat="1" applyFont="1" applyBorder="1" applyAlignment="1">
      <alignment horizontal="right" vertical="center"/>
    </xf>
    <xf numFmtId="178" fontId="9" fillId="0" borderId="59" xfId="0" applyNumberFormat="1" applyFont="1" applyBorder="1" applyAlignment="1">
      <alignment vertical="center"/>
    </xf>
    <xf numFmtId="178" fontId="9" fillId="0" borderId="60" xfId="0" applyNumberFormat="1" applyFont="1" applyBorder="1" applyAlignment="1">
      <alignment vertical="center"/>
    </xf>
    <xf numFmtId="178" fontId="9" fillId="0" borderId="61" xfId="0" applyNumberFormat="1" applyFont="1" applyBorder="1">
      <alignment vertical="center"/>
    </xf>
    <xf numFmtId="178" fontId="12" fillId="0" borderId="14" xfId="0" applyNumberFormat="1" applyFont="1" applyFill="1" applyBorder="1" applyAlignment="1">
      <alignment vertical="center"/>
    </xf>
    <xf numFmtId="178" fontId="12" fillId="0" borderId="16" xfId="0" applyNumberFormat="1" applyFont="1" applyFill="1" applyBorder="1" applyAlignment="1">
      <alignment horizontal="right" vertical="center"/>
    </xf>
    <xf numFmtId="0" fontId="9" fillId="0" borderId="62" xfId="0" applyFont="1" applyFill="1" applyBorder="1" applyAlignment="1">
      <alignment horizontal="center" vertical="center"/>
    </xf>
    <xf numFmtId="178" fontId="9" fillId="0" borderId="62" xfId="0" applyNumberFormat="1" applyFont="1" applyBorder="1">
      <alignment vertical="center"/>
    </xf>
    <xf numFmtId="178" fontId="9" fillId="0" borderId="62" xfId="0" applyNumberFormat="1" applyFont="1" applyBorder="1" applyAlignment="1">
      <alignment horizontal="right" vertical="center"/>
    </xf>
    <xf numFmtId="178" fontId="9" fillId="0" borderId="63" xfId="0" applyNumberFormat="1" applyFont="1" applyBorder="1" applyAlignment="1">
      <alignment horizontal="right" vertical="center"/>
    </xf>
    <xf numFmtId="178" fontId="9" fillId="0" borderId="65" xfId="0" applyNumberFormat="1" applyFont="1" applyBorder="1">
      <alignment vertical="center"/>
    </xf>
    <xf numFmtId="178" fontId="12" fillId="0" borderId="55" xfId="0" applyNumberFormat="1" applyFont="1" applyFill="1" applyBorder="1">
      <alignment vertical="center"/>
    </xf>
    <xf numFmtId="178" fontId="12" fillId="0" borderId="16" xfId="0" applyNumberFormat="1" applyFont="1" applyFill="1" applyBorder="1" applyAlignment="1">
      <alignment vertical="center"/>
    </xf>
    <xf numFmtId="178" fontId="9" fillId="4" borderId="62" xfId="0" applyNumberFormat="1" applyFont="1" applyFill="1" applyBorder="1">
      <alignment vertical="center"/>
    </xf>
    <xf numFmtId="178" fontId="9" fillId="4" borderId="63" xfId="0" applyNumberFormat="1" applyFont="1" applyFill="1" applyBorder="1" applyAlignment="1">
      <alignment horizontal="right" vertical="center"/>
    </xf>
    <xf numFmtId="178" fontId="9" fillId="0" borderId="63" xfId="0" applyNumberFormat="1" applyFont="1" applyBorder="1" applyAlignment="1">
      <alignment vertical="center"/>
    </xf>
    <xf numFmtId="178" fontId="9" fillId="4" borderId="63" xfId="0" applyNumberFormat="1" applyFont="1" applyFill="1" applyBorder="1" applyAlignment="1">
      <alignment vertical="center"/>
    </xf>
    <xf numFmtId="178" fontId="9" fillId="0" borderId="66" xfId="0" applyNumberFormat="1" applyFont="1" applyBorder="1" applyAlignment="1">
      <alignment vertical="center"/>
    </xf>
    <xf numFmtId="178" fontId="9" fillId="0" borderId="65" xfId="0" applyNumberFormat="1" applyFont="1" applyBorder="1" applyAlignment="1">
      <alignment horizontal="right" vertical="center"/>
    </xf>
    <xf numFmtId="0" fontId="9" fillId="0" borderId="62" xfId="0" applyFont="1" applyFill="1" applyBorder="1" applyAlignment="1">
      <alignment horizontal="center" vertical="center" wrapText="1"/>
    </xf>
    <xf numFmtId="0" fontId="21" fillId="0" borderId="0" xfId="0" applyFont="1" applyFill="1" applyBorder="1" applyAlignment="1">
      <alignment vertical="center"/>
    </xf>
    <xf numFmtId="0" fontId="12" fillId="0" borderId="0" xfId="0" applyFont="1" applyFill="1" applyBorder="1" applyAlignment="1">
      <alignment vertical="center"/>
    </xf>
    <xf numFmtId="0" fontId="9" fillId="0" borderId="47" xfId="0" applyFont="1" applyBorder="1" applyAlignment="1">
      <alignment horizontal="center" vertical="center"/>
    </xf>
    <xf numFmtId="177" fontId="9" fillId="0" borderId="20" xfId="0" applyNumberFormat="1" applyFont="1" applyBorder="1" applyAlignment="1">
      <alignment horizontal="center" vertical="center"/>
    </xf>
    <xf numFmtId="177" fontId="9" fillId="0" borderId="54" xfId="0" applyNumberFormat="1" applyFont="1" applyBorder="1" applyAlignment="1">
      <alignment horizontal="center" vertical="center"/>
    </xf>
    <xf numFmtId="178" fontId="9" fillId="0" borderId="63" xfId="0" applyNumberFormat="1" applyFont="1" applyFill="1" applyBorder="1" applyAlignment="1">
      <alignment vertical="center"/>
    </xf>
    <xf numFmtId="178" fontId="9" fillId="0" borderId="68" xfId="0" applyNumberFormat="1" applyFont="1" applyBorder="1">
      <alignment vertical="center"/>
    </xf>
    <xf numFmtId="178" fontId="9" fillId="0" borderId="14" xfId="0" applyNumberFormat="1" applyFont="1" applyFill="1" applyBorder="1">
      <alignment vertical="center"/>
    </xf>
    <xf numFmtId="178" fontId="17" fillId="0" borderId="38" xfId="0" applyNumberFormat="1" applyFont="1" applyBorder="1" applyAlignment="1">
      <alignment vertical="center"/>
    </xf>
    <xf numFmtId="178" fontId="17" fillId="0" borderId="0" xfId="0" applyNumberFormat="1" applyFont="1" applyBorder="1" applyAlignment="1">
      <alignment vertical="center"/>
    </xf>
    <xf numFmtId="0" fontId="9" fillId="5" borderId="12" xfId="0" applyFont="1" applyFill="1" applyBorder="1">
      <alignment vertical="center"/>
    </xf>
    <xf numFmtId="177" fontId="9" fillId="0" borderId="69" xfId="0" applyNumberFormat="1" applyFont="1" applyBorder="1" applyAlignment="1">
      <alignment horizontal="right" vertical="center"/>
    </xf>
    <xf numFmtId="177" fontId="9" fillId="0" borderId="70" xfId="0" applyNumberFormat="1" applyFont="1" applyBorder="1" applyAlignment="1">
      <alignment horizontal="right" vertical="center"/>
    </xf>
    <xf numFmtId="178" fontId="9" fillId="0" borderId="71" xfId="0" applyNumberFormat="1" applyFont="1" applyBorder="1">
      <alignment vertical="center"/>
    </xf>
    <xf numFmtId="0" fontId="4" fillId="0" borderId="2"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177" fontId="9" fillId="0" borderId="47" xfId="0" applyNumberFormat="1" applyFont="1" applyBorder="1" applyAlignment="1">
      <alignment horizontal="center" vertical="center"/>
    </xf>
    <xf numFmtId="177" fontId="9" fillId="0" borderId="48" xfId="0" applyNumberFormat="1" applyFont="1" applyBorder="1" applyAlignment="1">
      <alignment horizontal="center" vertical="center"/>
    </xf>
    <xf numFmtId="0" fontId="9" fillId="0" borderId="39" xfId="0" applyFont="1" applyBorder="1" applyAlignment="1">
      <alignment horizontal="center" vertical="center"/>
    </xf>
    <xf numFmtId="0" fontId="9" fillId="0" borderId="14" xfId="0" applyFont="1" applyBorder="1" applyAlignment="1">
      <alignment horizontal="center" vertical="center"/>
    </xf>
    <xf numFmtId="178" fontId="9" fillId="0" borderId="62" xfId="0" applyNumberFormat="1" applyFont="1" applyFill="1" applyBorder="1">
      <alignment vertical="center"/>
    </xf>
    <xf numFmtId="177" fontId="9" fillId="0" borderId="21" xfId="0" applyNumberFormat="1" applyFont="1" applyFill="1" applyBorder="1" applyAlignment="1">
      <alignment vertical="center"/>
    </xf>
    <xf numFmtId="0" fontId="12" fillId="0" borderId="12" xfId="0" applyFont="1" applyFill="1" applyBorder="1">
      <alignment vertical="center"/>
    </xf>
    <xf numFmtId="177" fontId="9" fillId="0" borderId="74" xfId="0" applyNumberFormat="1" applyFont="1" applyFill="1" applyBorder="1" applyAlignment="1">
      <alignment horizontal="right" vertical="center"/>
    </xf>
    <xf numFmtId="177" fontId="9" fillId="0" borderId="71" xfId="0" applyNumberFormat="1" applyFont="1" applyFill="1" applyBorder="1" applyAlignment="1">
      <alignment horizontal="right" vertical="center"/>
    </xf>
    <xf numFmtId="177" fontId="9" fillId="0" borderId="77" xfId="0" applyNumberFormat="1" applyFont="1" applyBorder="1" applyAlignment="1">
      <alignment horizontal="right" vertical="center"/>
    </xf>
    <xf numFmtId="177" fontId="9" fillId="0" borderId="78" xfId="0" applyNumberFormat="1" applyFont="1" applyFill="1" applyBorder="1" applyAlignment="1">
      <alignment horizontal="right" vertical="center"/>
    </xf>
    <xf numFmtId="177" fontId="9" fillId="0" borderId="72" xfId="0" applyNumberFormat="1" applyFont="1" applyBorder="1">
      <alignment vertical="center"/>
    </xf>
    <xf numFmtId="177" fontId="9" fillId="0" borderId="78" xfId="0" applyNumberFormat="1" applyFont="1" applyBorder="1" applyAlignment="1">
      <alignment horizontal="right" vertical="center"/>
    </xf>
    <xf numFmtId="177" fontId="9" fillId="0" borderId="72" xfId="0" applyNumberFormat="1" applyFont="1" applyBorder="1" applyAlignment="1">
      <alignment vertical="center"/>
    </xf>
    <xf numFmtId="177" fontId="9" fillId="0" borderId="72" xfId="0" applyNumberFormat="1" applyFont="1" applyFill="1" applyBorder="1" applyAlignment="1">
      <alignment vertical="center"/>
    </xf>
    <xf numFmtId="177" fontId="9" fillId="0" borderId="78" xfId="0" applyNumberFormat="1" applyFont="1" applyFill="1" applyBorder="1" applyAlignment="1">
      <alignment vertical="center"/>
    </xf>
    <xf numFmtId="0" fontId="23" fillId="0" borderId="0" xfId="0" applyFont="1">
      <alignment vertical="center"/>
    </xf>
    <xf numFmtId="177" fontId="9" fillId="0" borderId="77" xfId="0" applyNumberFormat="1" applyFont="1" applyBorder="1" applyAlignment="1">
      <alignment vertical="center"/>
    </xf>
    <xf numFmtId="177" fontId="12" fillId="0" borderId="21" xfId="0" applyNumberFormat="1" applyFont="1" applyBorder="1" applyAlignment="1">
      <alignment horizontal="right" vertical="center"/>
    </xf>
    <xf numFmtId="177" fontId="12" fillId="0" borderId="21" xfId="0" applyNumberFormat="1" applyFont="1" applyFill="1" applyBorder="1" applyAlignment="1">
      <alignment horizontal="right" vertical="center"/>
    </xf>
    <xf numFmtId="177" fontId="12" fillId="0" borderId="22" xfId="0" applyNumberFormat="1" applyFont="1" applyBorder="1">
      <alignment vertical="center"/>
    </xf>
    <xf numFmtId="177" fontId="12" fillId="0" borderId="70" xfId="0" applyNumberFormat="1" applyFont="1" applyBorder="1" applyAlignment="1">
      <alignment vertical="center"/>
    </xf>
    <xf numFmtId="177" fontId="12" fillId="0" borderId="70" xfId="0" applyNumberFormat="1" applyFont="1" applyFill="1" applyBorder="1" applyAlignment="1">
      <alignment vertical="center"/>
    </xf>
    <xf numFmtId="177" fontId="9" fillId="4" borderId="22" xfId="0" applyNumberFormat="1" applyFont="1" applyFill="1" applyBorder="1" applyAlignment="1">
      <alignment horizontal="right" vertical="center"/>
    </xf>
    <xf numFmtId="177" fontId="9" fillId="0" borderId="22" xfId="0" applyNumberFormat="1" applyFont="1" applyFill="1" applyBorder="1" applyAlignment="1">
      <alignment horizontal="right" vertical="center"/>
    </xf>
    <xf numFmtId="177" fontId="12" fillId="6" borderId="23" xfId="0" applyNumberFormat="1" applyFont="1" applyFill="1" applyBorder="1" applyAlignment="1">
      <alignment vertical="center"/>
    </xf>
    <xf numFmtId="177" fontId="9" fillId="0" borderId="72" xfId="0" applyNumberFormat="1" applyFont="1" applyFill="1" applyBorder="1" applyAlignment="1">
      <alignment horizontal="right" vertical="center"/>
    </xf>
    <xf numFmtId="0" fontId="25" fillId="0" borderId="0" xfId="0" applyFont="1">
      <alignment vertical="center"/>
    </xf>
    <xf numFmtId="177" fontId="12" fillId="0" borderId="64" xfId="0" applyNumberFormat="1" applyFont="1" applyBorder="1" applyAlignment="1">
      <alignment vertical="center"/>
    </xf>
    <xf numFmtId="177" fontId="9" fillId="0" borderId="68" xfId="0" applyNumberFormat="1" applyFont="1" applyBorder="1">
      <alignment vertical="center"/>
    </xf>
    <xf numFmtId="177" fontId="9" fillId="0" borderId="58" xfId="0" applyNumberFormat="1" applyFont="1" applyBorder="1">
      <alignment vertical="center"/>
    </xf>
    <xf numFmtId="177" fontId="9" fillId="0" borderId="59" xfId="0" applyNumberFormat="1" applyFont="1" applyBorder="1" applyAlignment="1">
      <alignment horizontal="right" vertical="center"/>
    </xf>
    <xf numFmtId="177" fontId="9" fillId="0" borderId="59" xfId="0" applyNumberFormat="1" applyFont="1" applyBorder="1" applyAlignment="1">
      <alignment vertical="center"/>
    </xf>
    <xf numFmtId="177" fontId="9" fillId="0" borderId="60" xfId="0" applyNumberFormat="1" applyFont="1" applyBorder="1" applyAlignment="1">
      <alignment vertical="center"/>
    </xf>
    <xf numFmtId="177" fontId="9" fillId="0" borderId="61" xfId="0" applyNumberFormat="1" applyFont="1" applyBorder="1">
      <alignment vertical="center"/>
    </xf>
    <xf numFmtId="177" fontId="12" fillId="0" borderId="9" xfId="0" applyNumberFormat="1" applyFont="1" applyFill="1" applyBorder="1">
      <alignment vertical="center"/>
    </xf>
    <xf numFmtId="177" fontId="12" fillId="0" borderId="10" xfId="0" applyNumberFormat="1" applyFont="1" applyFill="1" applyBorder="1">
      <alignment vertical="center"/>
    </xf>
    <xf numFmtId="177" fontId="12" fillId="0" borderId="62" xfId="0" applyNumberFormat="1" applyFont="1" applyBorder="1">
      <alignment vertical="center"/>
    </xf>
    <xf numFmtId="177" fontId="12" fillId="0" borderId="86" xfId="0" applyNumberFormat="1" applyFont="1" applyBorder="1" applyAlignment="1">
      <alignment vertical="center"/>
    </xf>
    <xf numFmtId="177" fontId="12" fillId="0" borderId="23" xfId="0" applyNumberFormat="1" applyFont="1" applyBorder="1" applyAlignment="1">
      <alignment vertical="center"/>
    </xf>
    <xf numFmtId="177" fontId="12" fillId="0" borderId="86" xfId="0" applyNumberFormat="1" applyFont="1" applyFill="1" applyBorder="1" applyAlignment="1">
      <alignment vertical="center"/>
    </xf>
    <xf numFmtId="177" fontId="12" fillId="6" borderId="64" xfId="0" applyNumberFormat="1" applyFont="1" applyFill="1" applyBorder="1" applyAlignment="1">
      <alignment vertical="center"/>
    </xf>
    <xf numFmtId="177" fontId="12" fillId="0" borderId="62" xfId="0" applyNumberFormat="1" applyFont="1" applyBorder="1" applyAlignment="1">
      <alignment horizontal="right" vertical="center"/>
    </xf>
    <xf numFmtId="177" fontId="9" fillId="0" borderId="58" xfId="0" applyNumberFormat="1" applyFont="1" applyBorder="1" applyAlignment="1">
      <alignment horizontal="right" vertical="center"/>
    </xf>
    <xf numFmtId="177" fontId="12" fillId="0" borderId="63" xfId="0" applyNumberFormat="1" applyFont="1" applyBorder="1" applyAlignment="1">
      <alignment horizontal="right" vertical="center"/>
    </xf>
    <xf numFmtId="177" fontId="9" fillId="0" borderId="65" xfId="0" applyNumberFormat="1" applyFont="1" applyBorder="1">
      <alignment vertical="center"/>
    </xf>
    <xf numFmtId="177" fontId="9" fillId="4" borderId="62" xfId="0" applyNumberFormat="1" applyFont="1" applyFill="1" applyBorder="1">
      <alignment vertical="center"/>
    </xf>
    <xf numFmtId="177" fontId="9" fillId="0" borderId="58" xfId="0" applyNumberFormat="1" applyFont="1" applyFill="1" applyBorder="1">
      <alignment vertical="center"/>
    </xf>
    <xf numFmtId="177" fontId="9" fillId="0" borderId="77" xfId="0" applyNumberFormat="1" applyFont="1" applyFill="1" applyBorder="1" applyAlignment="1">
      <alignment horizontal="right" vertical="center"/>
    </xf>
    <xf numFmtId="177" fontId="9" fillId="0" borderId="83" xfId="0" applyNumberFormat="1" applyFont="1" applyFill="1" applyBorder="1">
      <alignment vertical="center"/>
    </xf>
    <xf numFmtId="177" fontId="9" fillId="0" borderId="63" xfId="0" applyNumberFormat="1" applyFont="1" applyFill="1" applyBorder="1" applyAlignment="1">
      <alignment horizontal="right" vertical="center"/>
    </xf>
    <xf numFmtId="177" fontId="9" fillId="0" borderId="59" xfId="0" applyNumberFormat="1" applyFont="1" applyFill="1" applyBorder="1" applyAlignment="1">
      <alignment horizontal="right" vertical="center"/>
    </xf>
    <xf numFmtId="177" fontId="9" fillId="0" borderId="63" xfId="0" applyNumberFormat="1" applyFont="1" applyFill="1" applyBorder="1" applyAlignment="1">
      <alignment vertical="center"/>
    </xf>
    <xf numFmtId="177" fontId="9" fillId="0" borderId="59" xfId="0" applyNumberFormat="1" applyFont="1" applyFill="1" applyBorder="1" applyAlignment="1">
      <alignment vertical="center"/>
    </xf>
    <xf numFmtId="177" fontId="12" fillId="0" borderId="81" xfId="0" applyNumberFormat="1" applyFont="1" applyFill="1" applyBorder="1">
      <alignment vertical="center"/>
    </xf>
    <xf numFmtId="177" fontId="9" fillId="0" borderId="63" xfId="0" applyNumberFormat="1" applyFont="1" applyBorder="1" applyAlignment="1">
      <alignment horizontal="right" vertical="center"/>
    </xf>
    <xf numFmtId="177" fontId="9" fillId="0" borderId="63" xfId="0" applyNumberFormat="1" applyFont="1" applyBorder="1" applyAlignment="1">
      <alignment vertical="center"/>
    </xf>
    <xf numFmtId="177" fontId="9" fillId="0" borderId="66" xfId="0" applyNumberFormat="1" applyFont="1" applyBorder="1" applyAlignment="1">
      <alignment vertical="center"/>
    </xf>
    <xf numFmtId="177" fontId="12" fillId="0" borderId="9" xfId="0" applyNumberFormat="1" applyFont="1" applyFill="1" applyBorder="1" applyAlignment="1">
      <alignment horizontal="right" vertical="center"/>
    </xf>
    <xf numFmtId="177" fontId="12" fillId="0" borderId="10" xfId="0" applyNumberFormat="1" applyFont="1" applyFill="1" applyBorder="1" applyAlignment="1">
      <alignment horizontal="right" vertical="center"/>
    </xf>
    <xf numFmtId="177" fontId="9" fillId="0" borderId="25" xfId="0" applyNumberFormat="1" applyFont="1" applyBorder="1" applyAlignment="1">
      <alignment horizontal="right" vertical="center"/>
    </xf>
    <xf numFmtId="177" fontId="9" fillId="0" borderId="65" xfId="0" applyNumberFormat="1" applyFont="1" applyBorder="1" applyAlignment="1">
      <alignment horizontal="right" vertical="center"/>
    </xf>
    <xf numFmtId="177" fontId="9" fillId="0" borderId="62" xfId="0" applyNumberFormat="1" applyFont="1" applyFill="1" applyBorder="1">
      <alignment vertical="center"/>
    </xf>
    <xf numFmtId="177" fontId="9" fillId="4" borderId="21" xfId="0" applyNumberFormat="1" applyFont="1" applyFill="1" applyBorder="1">
      <alignment vertical="center"/>
    </xf>
    <xf numFmtId="177" fontId="9" fillId="0" borderId="75" xfId="0" applyNumberFormat="1" applyFont="1" applyFill="1" applyBorder="1">
      <alignment vertical="center"/>
    </xf>
    <xf numFmtId="177" fontId="9" fillId="0" borderId="14" xfId="0" applyNumberFormat="1" applyFont="1" applyFill="1" applyBorder="1">
      <alignment vertical="center"/>
    </xf>
    <xf numFmtId="177" fontId="9" fillId="0" borderId="14" xfId="0" applyNumberFormat="1" applyFont="1" applyFill="1" applyBorder="1" applyAlignment="1">
      <alignment horizontal="right" vertical="center"/>
    </xf>
    <xf numFmtId="177" fontId="9" fillId="0" borderId="22" xfId="0" applyNumberFormat="1" applyFont="1" applyFill="1" applyBorder="1" applyAlignment="1">
      <alignment horizontal="right"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177" fontId="9" fillId="0" borderId="47" xfId="0" applyNumberFormat="1" applyFont="1" applyBorder="1" applyAlignment="1">
      <alignment horizontal="center" vertical="center"/>
    </xf>
    <xf numFmtId="177" fontId="9" fillId="0" borderId="48" xfId="0" applyNumberFormat="1" applyFont="1" applyBorder="1" applyAlignment="1">
      <alignment horizontal="center" vertical="center"/>
    </xf>
    <xf numFmtId="0" fontId="4" fillId="0" borderId="2" xfId="0" applyFont="1" applyBorder="1" applyAlignment="1">
      <alignment horizontal="center" vertical="center"/>
    </xf>
    <xf numFmtId="177" fontId="9" fillId="0" borderId="63" xfId="0" applyNumberFormat="1" applyFont="1" applyFill="1" applyBorder="1" applyAlignment="1">
      <alignment horizontal="right" vertical="center"/>
    </xf>
    <xf numFmtId="177" fontId="9" fillId="0" borderId="63" xfId="0" applyNumberFormat="1" applyFont="1" applyBorder="1" applyAlignment="1">
      <alignment horizontal="right" vertical="center"/>
    </xf>
    <xf numFmtId="177" fontId="9" fillId="4" borderId="21" xfId="0" applyNumberFormat="1" applyFont="1" applyFill="1" applyBorder="1" applyAlignment="1">
      <alignment horizontal="right" vertical="center"/>
    </xf>
    <xf numFmtId="177" fontId="9" fillId="0" borderId="21" xfId="0" applyNumberFormat="1" applyFont="1" applyFill="1" applyBorder="1" applyAlignment="1">
      <alignment horizontal="right" vertical="center"/>
    </xf>
    <xf numFmtId="177" fontId="9" fillId="0" borderId="78" xfId="0" applyNumberFormat="1" applyFont="1" applyFill="1" applyBorder="1" applyAlignment="1">
      <alignment horizontal="right" vertical="center"/>
    </xf>
    <xf numFmtId="177" fontId="9" fillId="0" borderId="59" xfId="0" applyNumberFormat="1" applyFont="1" applyFill="1" applyBorder="1" applyAlignment="1">
      <alignment horizontal="right" vertical="center"/>
    </xf>
    <xf numFmtId="177" fontId="9" fillId="0" borderId="72" xfId="0" applyNumberFormat="1" applyFont="1" applyFill="1" applyBorder="1" applyAlignment="1">
      <alignment horizontal="right" vertical="center"/>
    </xf>
    <xf numFmtId="177" fontId="9" fillId="0" borderId="16" xfId="0" applyNumberFormat="1" applyFont="1" applyFill="1" applyBorder="1" applyAlignment="1">
      <alignment horizontal="right" vertical="center"/>
    </xf>
    <xf numFmtId="177" fontId="9" fillId="0" borderId="68" xfId="0" applyNumberFormat="1" applyFont="1" applyFill="1" applyBorder="1">
      <alignment vertical="center"/>
    </xf>
    <xf numFmtId="177" fontId="9" fillId="0" borderId="60" xfId="0" applyNumberFormat="1" applyFont="1" applyFill="1" applyBorder="1" applyAlignment="1">
      <alignment vertical="center"/>
    </xf>
    <xf numFmtId="177" fontId="12" fillId="0" borderId="58" xfId="0" applyNumberFormat="1" applyFont="1" applyFill="1" applyBorder="1">
      <alignment vertical="center"/>
    </xf>
    <xf numFmtId="177" fontId="12" fillId="0" borderId="58" xfId="0" applyNumberFormat="1" applyFont="1" applyFill="1" applyBorder="1" applyAlignment="1">
      <alignment horizontal="right" vertical="center"/>
    </xf>
    <xf numFmtId="177" fontId="12" fillId="0" borderId="59" xfId="0" applyNumberFormat="1" applyFont="1" applyFill="1" applyBorder="1" applyAlignment="1">
      <alignment horizontal="right" vertical="center"/>
    </xf>
    <xf numFmtId="177" fontId="12" fillId="0" borderId="78" xfId="0" applyNumberFormat="1" applyFont="1" applyFill="1" applyBorder="1" applyAlignment="1">
      <alignment horizontal="right" vertical="center"/>
    </xf>
    <xf numFmtId="177" fontId="12" fillId="0" borderId="87" xfId="0" applyNumberFormat="1" applyFont="1" applyFill="1" applyBorder="1">
      <alignment vertical="center"/>
    </xf>
    <xf numFmtId="177" fontId="9" fillId="0" borderId="87" xfId="0" applyNumberFormat="1" applyFont="1" applyFill="1" applyBorder="1" applyAlignment="1">
      <alignment vertical="center"/>
    </xf>
    <xf numFmtId="177" fontId="9" fillId="0" borderId="89" xfId="0" applyNumberFormat="1" applyFont="1" applyFill="1" applyBorder="1">
      <alignment vertical="center"/>
    </xf>
    <xf numFmtId="0" fontId="9" fillId="0" borderId="74" xfId="0" applyFont="1" applyFill="1" applyBorder="1" applyAlignment="1">
      <alignment horizontal="center" vertical="center"/>
    </xf>
    <xf numFmtId="0" fontId="9" fillId="0" borderId="3" xfId="0" applyFont="1" applyBorder="1" applyAlignment="1">
      <alignment vertical="center" wrapText="1"/>
    </xf>
    <xf numFmtId="0" fontId="9" fillId="7" borderId="12" xfId="0" applyFont="1" applyFill="1" applyBorder="1">
      <alignment vertical="center"/>
    </xf>
    <xf numFmtId="176" fontId="9" fillId="7" borderId="12" xfId="0" applyNumberFormat="1" applyFont="1" applyFill="1" applyBorder="1">
      <alignment vertical="center"/>
    </xf>
    <xf numFmtId="177" fontId="12" fillId="8" borderId="22" xfId="0" applyNumberFormat="1" applyFont="1" applyFill="1" applyBorder="1">
      <alignment vertical="center"/>
    </xf>
    <xf numFmtId="177" fontId="12" fillId="8" borderId="63" xfId="0" applyNumberFormat="1" applyFont="1" applyFill="1" applyBorder="1" applyAlignment="1">
      <alignment horizontal="right" vertical="center"/>
    </xf>
    <xf numFmtId="177" fontId="12" fillId="8" borderId="22" xfId="0" applyNumberFormat="1" applyFont="1" applyFill="1" applyBorder="1" applyAlignment="1">
      <alignment vertical="center"/>
    </xf>
    <xf numFmtId="177" fontId="12" fillId="8" borderId="62" xfId="0" applyNumberFormat="1" applyFont="1" applyFill="1" applyBorder="1" applyAlignment="1">
      <alignment vertical="center"/>
    </xf>
    <xf numFmtId="177" fontId="9" fillId="8" borderId="58" xfId="0" applyNumberFormat="1" applyFont="1" applyFill="1" applyBorder="1">
      <alignment vertical="center"/>
    </xf>
    <xf numFmtId="177" fontId="9" fillId="0" borderId="21" xfId="0" applyNumberFormat="1" applyFont="1" applyBorder="1" applyAlignment="1">
      <alignment vertical="center"/>
    </xf>
    <xf numFmtId="177" fontId="11" fillId="2" borderId="2" xfId="0" applyNumberFormat="1" applyFont="1" applyFill="1" applyBorder="1" applyAlignment="1">
      <alignment horizontal="right" vertical="center"/>
    </xf>
    <xf numFmtId="0" fontId="9" fillId="0" borderId="0" xfId="0" applyFont="1" applyAlignment="1">
      <alignment horizontal="left" vertical="top" wrapText="1"/>
    </xf>
    <xf numFmtId="177" fontId="9" fillId="8" borderId="22" xfId="0" applyNumberFormat="1" applyFont="1" applyFill="1" applyBorder="1" applyAlignment="1">
      <alignment vertical="center"/>
    </xf>
    <xf numFmtId="177" fontId="9" fillId="8" borderId="63" xfId="0" applyNumberFormat="1" applyFont="1" applyFill="1" applyBorder="1" applyAlignment="1">
      <alignment vertical="center"/>
    </xf>
    <xf numFmtId="177" fontId="9" fillId="8" borderId="21" xfId="0" applyNumberFormat="1" applyFont="1" applyFill="1" applyBorder="1" applyAlignment="1">
      <alignment horizontal="right" vertical="center"/>
    </xf>
    <xf numFmtId="177" fontId="9" fillId="8" borderId="62" xfId="0" applyNumberFormat="1" applyFont="1" applyFill="1" applyBorder="1">
      <alignment vertical="center"/>
    </xf>
    <xf numFmtId="0" fontId="9" fillId="0" borderId="2" xfId="0" applyFont="1" applyBorder="1" applyAlignment="1">
      <alignment horizontal="center" vertical="center"/>
    </xf>
    <xf numFmtId="177" fontId="9" fillId="0" borderId="21" xfId="0" applyNumberFormat="1" applyFont="1" applyFill="1" applyBorder="1" applyAlignment="1">
      <alignment horizontal="right" vertical="center"/>
    </xf>
    <xf numFmtId="0" fontId="9" fillId="0" borderId="2" xfId="0" applyFont="1" applyBorder="1" applyAlignment="1">
      <alignment horizontal="center" vertical="center"/>
    </xf>
    <xf numFmtId="177" fontId="9" fillId="4" borderId="21" xfId="0" applyNumberFormat="1" applyFont="1" applyFill="1" applyBorder="1" applyAlignment="1">
      <alignment horizontal="right" vertical="center"/>
    </xf>
    <xf numFmtId="0" fontId="18" fillId="0" borderId="0" xfId="0" applyFont="1">
      <alignment vertical="center"/>
    </xf>
    <xf numFmtId="177" fontId="9" fillId="4" borderId="74" xfId="0" applyNumberFormat="1" applyFont="1" applyFill="1" applyBorder="1">
      <alignment vertical="center"/>
    </xf>
    <xf numFmtId="177" fontId="9" fillId="4" borderId="88" xfId="0" applyNumberFormat="1" applyFont="1" applyFill="1" applyBorder="1">
      <alignment vertical="center"/>
    </xf>
    <xf numFmtId="177" fontId="9" fillId="4" borderId="25" xfId="0" applyNumberFormat="1" applyFont="1" applyFill="1" applyBorder="1">
      <alignment vertical="center"/>
    </xf>
    <xf numFmtId="177" fontId="9" fillId="4" borderId="9" xfId="0" applyNumberFormat="1" applyFont="1" applyFill="1" applyBorder="1">
      <alignment vertical="center"/>
    </xf>
    <xf numFmtId="57" fontId="9" fillId="0" borderId="1" xfId="0" applyNumberFormat="1"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left" vertical="center" indent="1"/>
    </xf>
    <xf numFmtId="0" fontId="9" fillId="0" borderId="13" xfId="0" applyFont="1" applyBorder="1" applyAlignment="1">
      <alignment horizontal="left" vertical="center" indent="1"/>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39" xfId="0" applyFont="1" applyBorder="1" applyAlignment="1">
      <alignment horizontal="left" vertical="center" indent="1"/>
    </xf>
    <xf numFmtId="177" fontId="9" fillId="0" borderId="3" xfId="0" applyNumberFormat="1" applyFont="1" applyBorder="1" applyAlignment="1">
      <alignment horizontal="right" vertical="center"/>
    </xf>
    <xf numFmtId="177" fontId="9" fillId="0" borderId="5" xfId="0" applyNumberFormat="1" applyFont="1" applyBorder="1" applyAlignment="1">
      <alignment horizontal="right" vertical="center"/>
    </xf>
    <xf numFmtId="177" fontId="9" fillId="0" borderId="11" xfId="0" applyNumberFormat="1" applyFont="1" applyBorder="1" applyAlignment="1">
      <alignment horizontal="right" vertical="center"/>
    </xf>
    <xf numFmtId="177" fontId="11" fillId="2" borderId="3" xfId="0" applyNumberFormat="1" applyFont="1" applyFill="1" applyBorder="1" applyAlignment="1">
      <alignment horizontal="right" vertical="center"/>
    </xf>
    <xf numFmtId="177" fontId="11" fillId="2" borderId="5" xfId="0" applyNumberFormat="1" applyFont="1" applyFill="1" applyBorder="1" applyAlignment="1">
      <alignment horizontal="right" vertical="center"/>
    </xf>
    <xf numFmtId="177" fontId="11" fillId="2" borderId="11" xfId="0" applyNumberFormat="1" applyFont="1" applyFill="1" applyBorder="1" applyAlignment="1">
      <alignment horizontal="right" vertical="center"/>
    </xf>
    <xf numFmtId="0" fontId="9" fillId="0" borderId="15" xfId="0" applyFont="1" applyBorder="1" applyAlignment="1">
      <alignment horizontal="left" vertical="center" indent="1"/>
    </xf>
    <xf numFmtId="0" fontId="9" fillId="0" borderId="42" xfId="0" applyFont="1" applyBorder="1" applyAlignment="1">
      <alignment horizontal="left" vertical="center" indent="1"/>
    </xf>
    <xf numFmtId="57" fontId="11" fillId="0" borderId="1" xfId="0" applyNumberFormat="1" applyFont="1" applyBorder="1" applyAlignment="1">
      <alignment horizontal="center" vertical="center"/>
    </xf>
    <xf numFmtId="0" fontId="4" fillId="0" borderId="2" xfId="0" applyFont="1" applyBorder="1" applyAlignment="1">
      <alignment horizontal="center" vertical="center"/>
    </xf>
    <xf numFmtId="177" fontId="9" fillId="0" borderId="4" xfId="0" applyNumberFormat="1" applyFont="1" applyBorder="1" applyAlignment="1">
      <alignment horizontal="right" vertical="center"/>
    </xf>
    <xf numFmtId="177" fontId="11" fillId="2" borderId="4" xfId="0" applyNumberFormat="1" applyFont="1" applyFill="1" applyBorder="1" applyAlignment="1">
      <alignment horizontal="right" vertical="center"/>
    </xf>
    <xf numFmtId="0" fontId="9" fillId="0" borderId="3" xfId="0" applyFont="1" applyBorder="1" applyAlignment="1">
      <alignment horizontal="left" vertical="center" indent="1"/>
    </xf>
    <xf numFmtId="57" fontId="9" fillId="0" borderId="0" xfId="0" applyNumberFormat="1" applyFont="1" applyBorder="1" applyAlignment="1">
      <alignment horizontal="center" vertical="center"/>
    </xf>
    <xf numFmtId="57" fontId="12" fillId="0" borderId="1" xfId="0" applyNumberFormat="1" applyFont="1" applyFill="1" applyBorder="1" applyAlignment="1">
      <alignment horizontal="center" vertical="center"/>
    </xf>
    <xf numFmtId="176" fontId="9" fillId="0" borderId="3" xfId="0" applyNumberFormat="1" applyFont="1" applyBorder="1" applyAlignment="1">
      <alignment horizontal="right" vertical="center"/>
    </xf>
    <xf numFmtId="176" fontId="9" fillId="0" borderId="4" xfId="0" applyNumberFormat="1" applyFont="1" applyBorder="1" applyAlignment="1">
      <alignment horizontal="right" vertical="center"/>
    </xf>
    <xf numFmtId="177" fontId="7" fillId="0" borderId="15" xfId="0" applyNumberFormat="1" applyFont="1" applyBorder="1" applyAlignment="1">
      <alignment horizontal="center" vertical="center"/>
    </xf>
    <xf numFmtId="177" fontId="7" fillId="0" borderId="26" xfId="0" applyNumberFormat="1" applyFont="1" applyBorder="1" applyAlignment="1">
      <alignment horizontal="center" vertical="center"/>
    </xf>
    <xf numFmtId="177" fontId="9" fillId="0" borderId="16" xfId="0" applyNumberFormat="1" applyFont="1" applyFill="1" applyBorder="1" applyAlignment="1">
      <alignment horizontal="right" vertical="center"/>
    </xf>
    <xf numFmtId="177" fontId="9" fillId="0" borderId="57" xfId="0" applyNumberFormat="1" applyFont="1" applyFill="1" applyBorder="1" applyAlignment="1">
      <alignment horizontal="right" vertical="center"/>
    </xf>
    <xf numFmtId="0" fontId="9" fillId="0" borderId="3" xfId="0" applyFont="1" applyBorder="1" applyAlignment="1">
      <alignment horizontal="left" vertical="center"/>
    </xf>
    <xf numFmtId="0" fontId="9" fillId="0" borderId="11" xfId="0" applyFont="1" applyBorder="1" applyAlignment="1">
      <alignment horizontal="left" vertical="center"/>
    </xf>
    <xf numFmtId="0" fontId="9" fillId="0" borderId="4" xfId="0" applyFont="1" applyBorder="1" applyAlignment="1">
      <alignment horizontal="left" vertical="center"/>
    </xf>
    <xf numFmtId="0" fontId="0" fillId="0" borderId="4" xfId="0" applyBorder="1" applyAlignment="1">
      <alignment horizontal="right" vertical="center"/>
    </xf>
    <xf numFmtId="177" fontId="9" fillId="4" borderId="22" xfId="0" applyNumberFormat="1" applyFont="1" applyFill="1" applyBorder="1" applyAlignment="1">
      <alignment horizontal="right" vertical="center"/>
    </xf>
    <xf numFmtId="177" fontId="9" fillId="4" borderId="24" xfId="0" applyNumberFormat="1" applyFont="1" applyFill="1" applyBorder="1" applyAlignment="1">
      <alignment horizontal="right" vertical="center"/>
    </xf>
    <xf numFmtId="177" fontId="9" fillId="4" borderId="37" xfId="0" applyNumberFormat="1" applyFont="1" applyFill="1" applyBorder="1" applyAlignment="1">
      <alignment horizontal="right" vertical="center"/>
    </xf>
    <xf numFmtId="177" fontId="9" fillId="4" borderId="17" xfId="0" applyNumberFormat="1" applyFont="1" applyFill="1" applyBorder="1" applyAlignment="1">
      <alignment horizontal="right" vertical="center"/>
    </xf>
    <xf numFmtId="177" fontId="9" fillId="4" borderId="18" xfId="0" applyNumberFormat="1" applyFont="1" applyFill="1" applyBorder="1" applyAlignment="1">
      <alignment horizontal="right" vertical="center"/>
    </xf>
    <xf numFmtId="177" fontId="9" fillId="0" borderId="47" xfId="0" applyNumberFormat="1" applyFont="1" applyBorder="1" applyAlignment="1">
      <alignment horizontal="center" vertical="center"/>
    </xf>
    <xf numFmtId="177" fontId="9" fillId="0" borderId="50" xfId="0" applyNumberFormat="1" applyFont="1" applyBorder="1" applyAlignment="1">
      <alignment horizontal="center" vertical="center"/>
    </xf>
    <xf numFmtId="177" fontId="9" fillId="0" borderId="48" xfId="0" applyNumberFormat="1" applyFont="1" applyBorder="1" applyAlignment="1">
      <alignment horizontal="center" vertical="center"/>
    </xf>
    <xf numFmtId="177" fontId="9" fillId="0" borderId="22" xfId="0" applyNumberFormat="1" applyFont="1" applyFill="1" applyBorder="1" applyAlignment="1">
      <alignment horizontal="right" vertical="center"/>
    </xf>
    <xf numFmtId="177" fontId="9" fillId="0" borderId="24" xfId="0" applyNumberFormat="1" applyFont="1" applyFill="1" applyBorder="1" applyAlignment="1">
      <alignment horizontal="right" vertical="center"/>
    </xf>
    <xf numFmtId="177" fontId="9" fillId="0" borderId="23" xfId="0" applyNumberFormat="1" applyFont="1" applyFill="1" applyBorder="1" applyAlignment="1">
      <alignment horizontal="right" vertical="center"/>
    </xf>
    <xf numFmtId="177" fontId="9" fillId="0" borderId="17" xfId="0" applyNumberFormat="1" applyFont="1" applyFill="1" applyBorder="1" applyAlignment="1">
      <alignment horizontal="right" vertical="center"/>
    </xf>
    <xf numFmtId="177" fontId="9" fillId="0" borderId="19" xfId="0" applyNumberFormat="1" applyFont="1" applyFill="1" applyBorder="1" applyAlignment="1">
      <alignment horizontal="right" vertical="center"/>
    </xf>
    <xf numFmtId="177" fontId="9" fillId="0" borderId="18" xfId="0" applyNumberFormat="1" applyFont="1" applyFill="1" applyBorder="1" applyAlignment="1">
      <alignment horizontal="right" vertical="center"/>
    </xf>
    <xf numFmtId="177" fontId="9" fillId="0" borderId="56" xfId="0" applyNumberFormat="1" applyFont="1" applyFill="1" applyBorder="1" applyAlignment="1">
      <alignment horizontal="right" vertical="center"/>
    </xf>
    <xf numFmtId="177" fontId="9" fillId="0" borderId="55" xfId="0" applyNumberFormat="1" applyFont="1" applyFill="1" applyBorder="1" applyAlignment="1">
      <alignment horizontal="right" vertical="center"/>
    </xf>
    <xf numFmtId="177" fontId="9" fillId="0" borderId="49" xfId="0" applyNumberFormat="1" applyFont="1" applyBorder="1" applyAlignment="1">
      <alignment horizontal="center" vertical="center"/>
    </xf>
    <xf numFmtId="177" fontId="9" fillId="0" borderId="37" xfId="0" applyNumberFormat="1" applyFont="1" applyFill="1" applyBorder="1" applyAlignment="1">
      <alignment horizontal="right" vertical="center"/>
    </xf>
    <xf numFmtId="177" fontId="9" fillId="0" borderId="27"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11" xfId="0" applyNumberFormat="1" applyFont="1" applyFill="1" applyBorder="1" applyAlignment="1">
      <alignment horizontal="right" vertical="center"/>
    </xf>
    <xf numFmtId="177" fontId="9" fillId="0" borderId="15" xfId="0" applyNumberFormat="1" applyFont="1" applyBorder="1" applyAlignment="1">
      <alignment horizontal="right" vertical="center"/>
    </xf>
    <xf numFmtId="177" fontId="9" fillId="0" borderId="36" xfId="0" applyNumberFormat="1" applyFont="1" applyBorder="1" applyAlignment="1">
      <alignment horizontal="right" vertical="center"/>
    </xf>
    <xf numFmtId="177" fontId="9" fillId="0" borderId="76" xfId="0" applyNumberFormat="1" applyFont="1" applyFill="1" applyBorder="1" applyAlignment="1">
      <alignment horizontal="right" vertical="center"/>
    </xf>
    <xf numFmtId="177" fontId="9" fillId="0" borderId="73" xfId="0" applyNumberFormat="1" applyFont="1" applyFill="1" applyBorder="1" applyAlignment="1">
      <alignment horizontal="right" vertical="center"/>
    </xf>
    <xf numFmtId="177" fontId="9" fillId="0" borderId="72" xfId="0" applyNumberFormat="1" applyFont="1" applyFill="1" applyBorder="1" applyAlignment="1">
      <alignment horizontal="right" vertical="center"/>
    </xf>
    <xf numFmtId="177" fontId="9" fillId="0" borderId="79" xfId="0" applyNumberFormat="1" applyFont="1" applyFill="1" applyBorder="1" applyAlignment="1">
      <alignment horizontal="right" vertical="center"/>
    </xf>
    <xf numFmtId="177" fontId="9" fillId="8" borderId="24" xfId="0" applyNumberFormat="1" applyFont="1" applyFill="1" applyBorder="1" applyAlignment="1">
      <alignment horizontal="right" vertical="center"/>
    </xf>
    <xf numFmtId="177" fontId="9" fillId="8" borderId="41" xfId="0" applyNumberFormat="1" applyFont="1" applyFill="1" applyBorder="1" applyAlignment="1">
      <alignment horizontal="right" vertical="center"/>
    </xf>
    <xf numFmtId="0" fontId="9" fillId="0" borderId="3" xfId="0" applyFont="1" applyBorder="1" applyAlignment="1">
      <alignment horizontal="left" vertical="center" wrapText="1"/>
    </xf>
    <xf numFmtId="177" fontId="12" fillId="0" borderId="72" xfId="0" applyNumberFormat="1" applyFont="1" applyFill="1" applyBorder="1" applyAlignment="1">
      <alignment vertical="center"/>
    </xf>
    <xf numFmtId="177" fontId="12" fillId="0" borderId="79" xfId="0" applyNumberFormat="1" applyFont="1" applyFill="1" applyBorder="1" applyAlignment="1">
      <alignment vertical="center"/>
    </xf>
    <xf numFmtId="177" fontId="12" fillId="0" borderId="59" xfId="0" applyNumberFormat="1" applyFont="1" applyFill="1" applyBorder="1" applyAlignment="1">
      <alignment vertical="center"/>
    </xf>
    <xf numFmtId="177" fontId="12" fillId="0" borderId="80" xfId="0" applyNumberFormat="1" applyFont="1" applyFill="1" applyBorder="1" applyAlignment="1">
      <alignment vertical="center"/>
    </xf>
    <xf numFmtId="176" fontId="9" fillId="0" borderId="5" xfId="0" applyNumberFormat="1" applyFont="1" applyFill="1" applyBorder="1" applyAlignment="1">
      <alignment horizontal="right" vertical="center"/>
    </xf>
    <xf numFmtId="177" fontId="9" fillId="0" borderId="38" xfId="0" applyNumberFormat="1" applyFont="1" applyBorder="1" applyAlignment="1">
      <alignment horizontal="right" vertical="center"/>
    </xf>
    <xf numFmtId="178" fontId="17" fillId="0" borderId="42" xfId="0" applyNumberFormat="1" applyFont="1" applyBorder="1" applyAlignment="1">
      <alignment horizontal="right" vertical="center" wrapText="1"/>
    </xf>
    <xf numFmtId="178" fontId="17" fillId="0" borderId="42" xfId="0" applyNumberFormat="1" applyFont="1" applyBorder="1" applyAlignment="1">
      <alignment horizontal="right" vertical="center"/>
    </xf>
    <xf numFmtId="177" fontId="12" fillId="0" borderId="22" xfId="0" applyNumberFormat="1" applyFont="1" applyFill="1" applyBorder="1" applyAlignment="1">
      <alignment horizontal="right" vertical="center"/>
    </xf>
    <xf numFmtId="177" fontId="12" fillId="0" borderId="23" xfId="0" applyNumberFormat="1" applyFont="1" applyFill="1" applyBorder="1" applyAlignment="1">
      <alignment horizontal="right" vertical="center"/>
    </xf>
    <xf numFmtId="177" fontId="12" fillId="0" borderId="63" xfId="0" applyNumberFormat="1" applyFont="1" applyFill="1" applyBorder="1" applyAlignment="1">
      <alignment horizontal="right" vertical="center"/>
    </xf>
    <xf numFmtId="0" fontId="0" fillId="0" borderId="64" xfId="0" applyBorder="1" applyAlignment="1">
      <alignment horizontal="right" vertical="center"/>
    </xf>
    <xf numFmtId="177" fontId="12" fillId="0" borderId="22" xfId="0" applyNumberFormat="1" applyFont="1" applyBorder="1" applyAlignment="1">
      <alignment horizontal="right" vertical="center"/>
    </xf>
    <xf numFmtId="177" fontId="12" fillId="0" borderId="24" xfId="0" applyNumberFormat="1" applyFont="1" applyBorder="1" applyAlignment="1">
      <alignment horizontal="right" vertical="center"/>
    </xf>
    <xf numFmtId="177" fontId="12" fillId="0" borderId="23" xfId="0" applyNumberFormat="1" applyFont="1" applyBorder="1" applyAlignment="1">
      <alignment horizontal="right" vertical="center"/>
    </xf>
    <xf numFmtId="177" fontId="12" fillId="0" borderId="63" xfId="0" applyNumberFormat="1" applyFont="1" applyBorder="1" applyAlignment="1">
      <alignment horizontal="right" vertical="center"/>
    </xf>
    <xf numFmtId="0" fontId="0" fillId="0" borderId="90" xfId="0" applyBorder="1" applyAlignment="1">
      <alignment horizontal="right" vertical="center"/>
    </xf>
    <xf numFmtId="177" fontId="12" fillId="0" borderId="72" xfId="0" applyNumberFormat="1" applyFont="1" applyFill="1" applyBorder="1" applyAlignment="1">
      <alignment horizontal="right" vertical="center"/>
    </xf>
    <xf numFmtId="177" fontId="12" fillId="0" borderId="79" xfId="0" applyNumberFormat="1" applyFont="1" applyFill="1" applyBorder="1" applyAlignment="1">
      <alignment horizontal="right" vertical="center"/>
    </xf>
    <xf numFmtId="177" fontId="12" fillId="0" borderId="84" xfId="0" applyNumberFormat="1" applyFont="1" applyFill="1" applyBorder="1" applyAlignment="1">
      <alignment horizontal="right" vertical="center"/>
    </xf>
    <xf numFmtId="177" fontId="12" fillId="0" borderId="85" xfId="0" applyNumberFormat="1" applyFont="1" applyFill="1" applyBorder="1" applyAlignment="1">
      <alignment horizontal="right" vertical="center"/>
    </xf>
    <xf numFmtId="177" fontId="9" fillId="0" borderId="84" xfId="0" applyNumberFormat="1" applyFont="1" applyFill="1" applyBorder="1" applyAlignment="1">
      <alignment horizontal="right" vertical="center"/>
    </xf>
    <xf numFmtId="177" fontId="9" fillId="0" borderId="85" xfId="0" applyNumberFormat="1" applyFont="1" applyFill="1" applyBorder="1" applyAlignment="1">
      <alignment horizontal="right" vertical="center"/>
    </xf>
    <xf numFmtId="177" fontId="9" fillId="0" borderId="63" xfId="0" applyNumberFormat="1" applyFont="1" applyFill="1" applyBorder="1" applyAlignment="1">
      <alignment horizontal="right" vertical="center"/>
    </xf>
    <xf numFmtId="0" fontId="0" fillId="0" borderId="64" xfId="0" applyFill="1" applyBorder="1" applyAlignment="1">
      <alignment horizontal="right" vertical="center"/>
    </xf>
    <xf numFmtId="177" fontId="9" fillId="4" borderId="23" xfId="0" applyNumberFormat="1" applyFont="1" applyFill="1" applyBorder="1" applyAlignment="1">
      <alignment horizontal="right" vertical="center"/>
    </xf>
    <xf numFmtId="177" fontId="9" fillId="0" borderId="64" xfId="0" applyNumberFormat="1" applyFont="1" applyFill="1" applyBorder="1" applyAlignment="1">
      <alignment horizontal="right" vertical="center"/>
    </xf>
    <xf numFmtId="177" fontId="9" fillId="0" borderId="59" xfId="0" applyNumberFormat="1" applyFont="1" applyFill="1" applyBorder="1" applyAlignment="1">
      <alignment horizontal="right" vertical="center"/>
    </xf>
    <xf numFmtId="177" fontId="9" fillId="0" borderId="80" xfId="0" applyNumberFormat="1" applyFont="1" applyFill="1" applyBorder="1" applyAlignment="1">
      <alignment horizontal="right" vertical="center"/>
    </xf>
    <xf numFmtId="177" fontId="9" fillId="0" borderId="63" xfId="0" applyNumberFormat="1" applyFont="1" applyBorder="1" applyAlignment="1">
      <alignment horizontal="right" vertical="center"/>
    </xf>
    <xf numFmtId="177" fontId="9" fillId="0" borderId="67" xfId="0" applyNumberFormat="1" applyFont="1" applyBorder="1" applyAlignment="1">
      <alignment horizontal="right" vertical="center"/>
    </xf>
    <xf numFmtId="177" fontId="9" fillId="0" borderId="82" xfId="0" applyNumberFormat="1" applyFont="1" applyFill="1" applyBorder="1" applyAlignment="1">
      <alignment horizontal="right" vertical="center"/>
    </xf>
    <xf numFmtId="177" fontId="9" fillId="4" borderId="21" xfId="0" applyNumberFormat="1" applyFont="1" applyFill="1" applyBorder="1" applyAlignment="1">
      <alignment horizontal="right" vertical="center"/>
    </xf>
    <xf numFmtId="177" fontId="9" fillId="4" borderId="63" xfId="0" applyNumberFormat="1" applyFont="1" applyFill="1" applyBorder="1" applyAlignment="1">
      <alignment horizontal="right" vertical="center"/>
    </xf>
    <xf numFmtId="177" fontId="9" fillId="4" borderId="64" xfId="0" applyNumberFormat="1" applyFont="1" applyFill="1" applyBorder="1" applyAlignment="1">
      <alignment horizontal="right" vertical="center"/>
    </xf>
    <xf numFmtId="177" fontId="9" fillId="0" borderId="78" xfId="0" applyNumberFormat="1" applyFont="1" applyFill="1" applyBorder="1" applyAlignment="1">
      <alignment horizontal="right" vertical="center"/>
    </xf>
    <xf numFmtId="177" fontId="9" fillId="0" borderId="21" xfId="0" applyNumberFormat="1" applyFont="1" applyFill="1" applyBorder="1" applyAlignment="1">
      <alignment horizontal="right" vertical="center"/>
    </xf>
    <xf numFmtId="177" fontId="9" fillId="0" borderId="47" xfId="0" applyNumberFormat="1" applyFont="1" applyFill="1" applyBorder="1" applyAlignment="1">
      <alignment horizontal="center" vertical="center"/>
    </xf>
    <xf numFmtId="177" fontId="9" fillId="0" borderId="48" xfId="0" applyNumberFormat="1" applyFont="1" applyFill="1" applyBorder="1" applyAlignment="1">
      <alignment horizontal="center" vertical="center"/>
    </xf>
    <xf numFmtId="177" fontId="9" fillId="0" borderId="49" xfId="0" applyNumberFormat="1" applyFont="1" applyFill="1" applyBorder="1" applyAlignment="1">
      <alignment horizontal="center" vertical="center"/>
    </xf>
    <xf numFmtId="177" fontId="9" fillId="0" borderId="67" xfId="0" applyNumberFormat="1" applyFont="1" applyFill="1" applyBorder="1" applyAlignment="1">
      <alignment horizontal="right" vertical="center"/>
    </xf>
    <xf numFmtId="0" fontId="10" fillId="0" borderId="0" xfId="0" applyFont="1" applyAlignment="1">
      <alignment horizontal="center" vertical="center"/>
    </xf>
    <xf numFmtId="57" fontId="4" fillId="0" borderId="0" xfId="0" applyNumberFormat="1" applyFont="1" applyBorder="1" applyAlignment="1">
      <alignment horizontal="center" vertical="center"/>
    </xf>
    <xf numFmtId="57" fontId="4" fillId="0" borderId="0" xfId="0" applyNumberFormat="1" applyFont="1" applyFill="1" applyBorder="1" applyAlignment="1">
      <alignment horizontal="center" vertical="center"/>
    </xf>
    <xf numFmtId="0" fontId="9" fillId="0" borderId="0" xfId="0" applyFont="1" applyAlignment="1">
      <alignment horizontal="left" vertical="top" wrapText="1"/>
    </xf>
    <xf numFmtId="177" fontId="9" fillId="0" borderId="72" xfId="0" applyNumberFormat="1" applyFont="1" applyBorder="1" applyAlignment="1">
      <alignment horizontal="right" vertical="center"/>
    </xf>
    <xf numFmtId="177" fontId="9" fillId="0" borderId="76" xfId="0" applyNumberFormat="1" applyFont="1" applyBorder="1" applyAlignment="1">
      <alignment horizontal="right" vertical="center"/>
    </xf>
    <xf numFmtId="177" fontId="9" fillId="0" borderId="79" xfId="0" applyNumberFormat="1" applyFont="1" applyBorder="1" applyAlignment="1">
      <alignment horizontal="right" vertical="center"/>
    </xf>
    <xf numFmtId="177" fontId="11" fillId="2" borderId="3" xfId="0" applyNumberFormat="1" applyFont="1" applyFill="1" applyBorder="1" applyAlignment="1">
      <alignment vertical="center"/>
    </xf>
    <xf numFmtId="177" fontId="11" fillId="2" borderId="5" xfId="0" applyNumberFormat="1" applyFont="1" applyFill="1" applyBorder="1" applyAlignment="1">
      <alignment vertical="center"/>
    </xf>
    <xf numFmtId="177" fontId="11" fillId="2" borderId="11" xfId="0" applyNumberFormat="1" applyFont="1" applyFill="1" applyBorder="1" applyAlignment="1">
      <alignment vertical="center"/>
    </xf>
    <xf numFmtId="177" fontId="9" fillId="0" borderId="40" xfId="0" applyNumberFormat="1" applyFont="1" applyBorder="1" applyAlignment="1">
      <alignment horizontal="right" vertical="center"/>
    </xf>
    <xf numFmtId="177" fontId="9" fillId="0" borderId="24" xfId="0" applyNumberFormat="1" applyFont="1" applyBorder="1" applyAlignment="1">
      <alignment horizontal="right" vertical="center"/>
    </xf>
    <xf numFmtId="177" fontId="9" fillId="0" borderId="41" xfId="0" applyNumberFormat="1" applyFont="1" applyBorder="1" applyAlignment="1">
      <alignment horizontal="right" vertical="center"/>
    </xf>
    <xf numFmtId="177" fontId="9" fillId="4" borderId="19" xfId="0" applyNumberFormat="1" applyFont="1" applyFill="1" applyBorder="1" applyAlignment="1">
      <alignment horizontal="right" vertical="center"/>
    </xf>
    <xf numFmtId="177" fontId="12" fillId="0" borderId="59" xfId="0" applyNumberFormat="1" applyFont="1" applyBorder="1" applyAlignment="1">
      <alignment horizontal="right" vertical="center"/>
    </xf>
    <xf numFmtId="177" fontId="12" fillId="0" borderId="80" xfId="0" applyNumberFormat="1" applyFont="1" applyBorder="1" applyAlignment="1">
      <alignment horizontal="right" vertical="center"/>
    </xf>
    <xf numFmtId="0" fontId="0" fillId="0" borderId="48" xfId="0" applyBorder="1">
      <alignment vertical="center"/>
    </xf>
    <xf numFmtId="177" fontId="9" fillId="0" borderId="84" xfId="0" applyNumberFormat="1" applyFont="1" applyBorder="1" applyAlignment="1">
      <alignment horizontal="right" vertical="center"/>
    </xf>
    <xf numFmtId="177" fontId="9" fillId="0" borderId="85" xfId="0" applyNumberFormat="1" applyFont="1" applyBorder="1" applyAlignment="1">
      <alignment horizontal="right" vertical="center"/>
    </xf>
    <xf numFmtId="177" fontId="12" fillId="0" borderId="22" xfId="0" applyNumberFormat="1" applyFont="1" applyFill="1" applyBorder="1" applyAlignment="1">
      <alignment vertical="center"/>
    </xf>
    <xf numFmtId="177" fontId="12" fillId="0" borderId="23" xfId="0" applyNumberFormat="1" applyFont="1" applyFill="1" applyBorder="1" applyAlignment="1">
      <alignment vertical="center"/>
    </xf>
    <xf numFmtId="177" fontId="12" fillId="0" borderId="63" xfId="0" applyNumberFormat="1" applyFont="1" applyFill="1" applyBorder="1" applyAlignment="1">
      <alignment vertical="center"/>
    </xf>
    <xf numFmtId="177" fontId="12" fillId="0" borderId="64" xfId="0" applyNumberFormat="1" applyFont="1" applyFill="1" applyBorder="1" applyAlignment="1">
      <alignment vertical="center"/>
    </xf>
    <xf numFmtId="177" fontId="9" fillId="4" borderId="67" xfId="0" applyNumberFormat="1" applyFont="1" applyFill="1" applyBorder="1" applyAlignment="1">
      <alignment horizontal="right" vertical="center"/>
    </xf>
    <xf numFmtId="178" fontId="12" fillId="0" borderId="3"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178" fontId="9" fillId="4" borderId="63" xfId="0" applyNumberFormat="1" applyFont="1" applyFill="1" applyBorder="1" applyAlignment="1">
      <alignment horizontal="right" vertical="center"/>
    </xf>
    <xf numFmtId="178" fontId="9" fillId="4" borderId="64" xfId="0" applyNumberFormat="1" applyFont="1" applyFill="1" applyBorder="1" applyAlignment="1">
      <alignment horizontal="right" vertical="center"/>
    </xf>
    <xf numFmtId="178" fontId="9" fillId="0" borderId="63" xfId="0" applyNumberFormat="1" applyFont="1" applyFill="1" applyBorder="1" applyAlignment="1">
      <alignment horizontal="right" vertical="center"/>
    </xf>
    <xf numFmtId="178" fontId="9" fillId="0" borderId="64" xfId="0" applyNumberFormat="1" applyFont="1" applyFill="1" applyBorder="1" applyAlignment="1">
      <alignment horizontal="right" vertical="center"/>
    </xf>
    <xf numFmtId="178" fontId="9" fillId="0" borderId="63" xfId="0" applyNumberFormat="1" applyFont="1" applyBorder="1" applyAlignment="1">
      <alignment horizontal="right" vertical="center"/>
    </xf>
    <xf numFmtId="178" fontId="9" fillId="0" borderId="67" xfId="0" applyNumberFormat="1" applyFont="1" applyBorder="1" applyAlignment="1">
      <alignment horizontal="right" vertical="center"/>
    </xf>
    <xf numFmtId="178" fontId="12" fillId="0" borderId="11" xfId="0" applyNumberFormat="1" applyFont="1" applyFill="1" applyBorder="1" applyAlignment="1">
      <alignment horizontal="right" vertical="center"/>
    </xf>
    <xf numFmtId="178" fontId="12" fillId="0" borderId="16" xfId="0" applyNumberFormat="1" applyFont="1" applyFill="1" applyBorder="1" applyAlignment="1">
      <alignment horizontal="right" vertical="center"/>
    </xf>
    <xf numFmtId="178" fontId="12" fillId="0" borderId="55" xfId="0" applyNumberFormat="1" applyFont="1" applyFill="1" applyBorder="1" applyAlignment="1">
      <alignment horizontal="right" vertical="center"/>
    </xf>
    <xf numFmtId="178" fontId="12" fillId="0" borderId="57" xfId="0" applyNumberFormat="1" applyFont="1" applyFill="1" applyBorder="1" applyAlignment="1">
      <alignment horizontal="right" vertical="center"/>
    </xf>
    <xf numFmtId="178" fontId="9" fillId="4" borderId="17" xfId="0" applyNumberFormat="1" applyFont="1" applyFill="1" applyBorder="1" applyAlignment="1">
      <alignment horizontal="right" vertical="center"/>
    </xf>
    <xf numFmtId="178" fontId="9" fillId="4" borderId="27" xfId="0" applyNumberFormat="1" applyFont="1" applyFill="1" applyBorder="1" applyAlignment="1">
      <alignment horizontal="right" vertical="center"/>
    </xf>
    <xf numFmtId="177" fontId="9" fillId="0" borderId="22" xfId="0" applyNumberFormat="1" applyFont="1" applyBorder="1" applyAlignment="1">
      <alignment horizontal="right" vertical="center"/>
    </xf>
    <xf numFmtId="177" fontId="9" fillId="0" borderId="23" xfId="0" applyNumberFormat="1" applyFont="1" applyBorder="1" applyAlignment="1">
      <alignment horizontal="right" vertical="center"/>
    </xf>
    <xf numFmtId="178" fontId="9" fillId="4" borderId="22" xfId="0" applyNumberFormat="1" applyFont="1" applyFill="1" applyBorder="1" applyAlignment="1">
      <alignment horizontal="right" vertical="center"/>
    </xf>
    <xf numFmtId="178" fontId="9" fillId="4" borderId="23" xfId="0" applyNumberFormat="1" applyFont="1" applyFill="1" applyBorder="1" applyAlignment="1">
      <alignment horizontal="right" vertical="center"/>
    </xf>
    <xf numFmtId="178" fontId="9" fillId="4" borderId="21" xfId="0" applyNumberFormat="1" applyFont="1" applyFill="1" applyBorder="1" applyAlignment="1">
      <alignment horizontal="right" vertical="center"/>
    </xf>
    <xf numFmtId="178" fontId="9" fillId="0" borderId="21" xfId="0" applyNumberFormat="1" applyFont="1" applyFill="1" applyBorder="1" applyAlignment="1">
      <alignment horizontal="right" vertical="center"/>
    </xf>
    <xf numFmtId="178" fontId="9" fillId="0" borderId="22" xfId="0" applyNumberFormat="1" applyFont="1" applyFill="1" applyBorder="1" applyAlignment="1">
      <alignment horizontal="right" vertical="center"/>
    </xf>
    <xf numFmtId="178" fontId="9" fillId="0" borderId="23" xfId="0" applyNumberFormat="1" applyFont="1" applyFill="1" applyBorder="1" applyAlignment="1">
      <alignment horizontal="right" vertical="center"/>
    </xf>
    <xf numFmtId="178" fontId="9" fillId="0" borderId="24" xfId="0" applyNumberFormat="1" applyFont="1" applyFill="1" applyBorder="1" applyAlignment="1">
      <alignment horizontal="right" vertical="center"/>
    </xf>
    <xf numFmtId="178" fontId="12" fillId="0" borderId="63" xfId="0" applyNumberFormat="1" applyFont="1" applyBorder="1" applyAlignment="1">
      <alignment horizontal="right" vertical="center"/>
    </xf>
    <xf numFmtId="178" fontId="12" fillId="0" borderId="64" xfId="0" applyNumberFormat="1" applyFont="1" applyBorder="1" applyAlignment="1">
      <alignment horizontal="right" vertical="center"/>
    </xf>
    <xf numFmtId="178" fontId="12" fillId="0" borderId="56" xfId="0" applyNumberFormat="1" applyFont="1" applyFill="1" applyBorder="1" applyAlignment="1">
      <alignment horizontal="right" vertical="center"/>
    </xf>
    <xf numFmtId="178" fontId="12" fillId="0" borderId="5" xfId="0" applyNumberFormat="1" applyFont="1" applyFill="1" applyBorder="1" applyAlignment="1">
      <alignment horizontal="right" vertical="center"/>
    </xf>
    <xf numFmtId="178" fontId="9" fillId="4" borderId="19" xfId="0" applyNumberFormat="1" applyFont="1" applyFill="1" applyBorder="1" applyAlignment="1">
      <alignment horizontal="right" vertical="center"/>
    </xf>
    <xf numFmtId="178" fontId="9" fillId="4" borderId="18" xfId="0" applyNumberFormat="1" applyFont="1" applyFill="1" applyBorder="1" applyAlignment="1">
      <alignment horizontal="right" vertical="center"/>
    </xf>
    <xf numFmtId="178" fontId="9" fillId="0" borderId="64" xfId="0" applyNumberFormat="1" applyFont="1" applyBorder="1" applyAlignment="1">
      <alignment horizontal="right" vertical="center"/>
    </xf>
    <xf numFmtId="178" fontId="9" fillId="0" borderId="67"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oneCellAnchor>
    <xdr:from>
      <xdr:col>0</xdr:col>
      <xdr:colOff>866775</xdr:colOff>
      <xdr:row>191</xdr:row>
      <xdr:rowOff>203853</xdr:rowOff>
    </xdr:from>
    <xdr:ext cx="657039"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66775" y="40618428"/>
          <a:ext cx="657039"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000">
              <a:solidFill>
                <a:sysClr val="windowText" lastClr="000000"/>
              </a:solidFill>
            </a:rPr>
            <a:t>２号認定</a:t>
          </a:r>
        </a:p>
      </xdr:txBody>
    </xdr:sp>
    <xdr:clientData/>
  </xdr:oneCellAnchor>
  <xdr:twoCellAnchor>
    <xdr:from>
      <xdr:col>0</xdr:col>
      <xdr:colOff>704850</xdr:colOff>
      <xdr:row>188</xdr:row>
      <xdr:rowOff>57150</xdr:rowOff>
    </xdr:from>
    <xdr:to>
      <xdr:col>0</xdr:col>
      <xdr:colOff>923925</xdr:colOff>
      <xdr:row>190</xdr:row>
      <xdr:rowOff>171450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04850" y="39814500"/>
          <a:ext cx="219075" cy="552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704850</xdr:colOff>
      <xdr:row>191</xdr:row>
      <xdr:rowOff>47625</xdr:rowOff>
    </xdr:from>
    <xdr:to>
      <xdr:col>0</xdr:col>
      <xdr:colOff>923925</xdr:colOff>
      <xdr:row>193</xdr:row>
      <xdr:rowOff>161925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704850" y="40462200"/>
          <a:ext cx="219075" cy="552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0</xdr:col>
      <xdr:colOff>866775</xdr:colOff>
      <xdr:row>188</xdr:row>
      <xdr:rowOff>209550</xdr:rowOff>
    </xdr:from>
    <xdr:ext cx="657039"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66775" y="39966900"/>
          <a:ext cx="657039"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000">
              <a:solidFill>
                <a:sysClr val="windowText" lastClr="000000"/>
              </a:solidFill>
            </a:rPr>
            <a:t>３号認定</a:t>
          </a:r>
        </a:p>
      </xdr:txBody>
    </xdr:sp>
    <xdr:clientData/>
  </xdr:oneCellAnchor>
  <xdr:twoCellAnchor>
    <xdr:from>
      <xdr:col>6</xdr:col>
      <xdr:colOff>733425</xdr:colOff>
      <xdr:row>0</xdr:row>
      <xdr:rowOff>38101</xdr:rowOff>
    </xdr:from>
    <xdr:to>
      <xdr:col>7</xdr:col>
      <xdr:colOff>762000</xdr:colOff>
      <xdr:row>1</xdr:row>
      <xdr:rowOff>161925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972175" y="38101"/>
          <a:ext cx="866775" cy="304799"/>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b="0">
              <a:solidFill>
                <a:sysClr val="windowText" lastClr="000000"/>
              </a:solidFill>
              <a:latin typeface="ＭＳ 明朝" pitchFamily="17" charset="-128"/>
              <a:ea typeface="ＭＳ 明朝" pitchFamily="17" charset="-128"/>
            </a:rPr>
            <a:t>資料</a:t>
          </a:r>
          <a:r>
            <a:rPr kumimoji="1" lang="en-US" altLang="ja-JP" sz="1300" b="0">
              <a:solidFill>
                <a:sysClr val="windowText" lastClr="000000"/>
              </a:solidFill>
              <a:latin typeface="ＭＳ 明朝" pitchFamily="17" charset="-128"/>
              <a:ea typeface="ＭＳ 明朝" pitchFamily="17" charset="-128"/>
            </a:rPr>
            <a:t>1</a:t>
          </a:r>
          <a:r>
            <a:rPr kumimoji="1" lang="ja-JP" altLang="en-US" sz="1200" b="1">
              <a:solidFill>
                <a:sysClr val="windowText" lastClr="000000"/>
              </a:solidFill>
              <a:latin typeface="ＭＳ 明朝" pitchFamily="17" charset="-128"/>
              <a:ea typeface="ＭＳ 明朝" pitchFamily="17" charset="-128"/>
            </a:rPr>
            <a:t>　</a:t>
          </a:r>
        </a:p>
      </xdr:txBody>
    </xdr:sp>
    <xdr:clientData/>
  </xdr:twoCellAnchor>
  <xdr:twoCellAnchor>
    <xdr:from>
      <xdr:col>9</xdr:col>
      <xdr:colOff>598394</xdr:colOff>
      <xdr:row>55</xdr:row>
      <xdr:rowOff>174250</xdr:rowOff>
    </xdr:from>
    <xdr:to>
      <xdr:col>11</xdr:col>
      <xdr:colOff>651061</xdr:colOff>
      <xdr:row>56</xdr:row>
      <xdr:rowOff>126066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218394" y="11615456"/>
          <a:ext cx="1621491" cy="209551"/>
        </a:xfrm>
        <a:prstGeom prst="rect">
          <a:avLst/>
        </a:prstGeom>
        <a:solidFill>
          <a:srgbClr val="FFFF0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b="0">
              <a:solidFill>
                <a:sysClr val="windowText" lastClr="000000"/>
              </a:solidFill>
            </a:rPr>
            <a:t>応募なし。１歳児室とする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866775</xdr:colOff>
      <xdr:row>188</xdr:row>
      <xdr:rowOff>203853</xdr:rowOff>
    </xdr:from>
    <xdr:ext cx="657039" cy="25904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66775" y="40085028"/>
          <a:ext cx="657039"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000">
              <a:solidFill>
                <a:sysClr val="windowText" lastClr="000000"/>
              </a:solidFill>
            </a:rPr>
            <a:t>２号認定</a:t>
          </a:r>
        </a:p>
      </xdr:txBody>
    </xdr:sp>
    <xdr:clientData/>
  </xdr:oneCellAnchor>
  <xdr:twoCellAnchor>
    <xdr:from>
      <xdr:col>0</xdr:col>
      <xdr:colOff>704850</xdr:colOff>
      <xdr:row>185</xdr:row>
      <xdr:rowOff>57150</xdr:rowOff>
    </xdr:from>
    <xdr:to>
      <xdr:col>0</xdr:col>
      <xdr:colOff>923925</xdr:colOff>
      <xdr:row>187</xdr:row>
      <xdr:rowOff>171450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704850" y="39281100"/>
          <a:ext cx="219075" cy="552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704850</xdr:colOff>
      <xdr:row>188</xdr:row>
      <xdr:rowOff>47625</xdr:rowOff>
    </xdr:from>
    <xdr:to>
      <xdr:col>0</xdr:col>
      <xdr:colOff>923925</xdr:colOff>
      <xdr:row>190</xdr:row>
      <xdr:rowOff>161925</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704850" y="39928800"/>
          <a:ext cx="219075" cy="552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0</xdr:col>
      <xdr:colOff>866775</xdr:colOff>
      <xdr:row>185</xdr:row>
      <xdr:rowOff>209550</xdr:rowOff>
    </xdr:from>
    <xdr:ext cx="657039" cy="259045"/>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66775" y="39433500"/>
          <a:ext cx="657039"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000">
              <a:solidFill>
                <a:sysClr val="windowText" lastClr="000000"/>
              </a:solidFill>
            </a:rPr>
            <a:t>３号認定</a:t>
          </a:r>
        </a:p>
      </xdr:txBody>
    </xdr:sp>
    <xdr:clientData/>
  </xdr:oneCellAnchor>
  <xdr:twoCellAnchor>
    <xdr:from>
      <xdr:col>6</xdr:col>
      <xdr:colOff>733425</xdr:colOff>
      <xdr:row>0</xdr:row>
      <xdr:rowOff>38101</xdr:rowOff>
    </xdr:from>
    <xdr:to>
      <xdr:col>7</xdr:col>
      <xdr:colOff>762000</xdr:colOff>
      <xdr:row>1</xdr:row>
      <xdr:rowOff>161925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5972175" y="38101"/>
          <a:ext cx="866775" cy="304799"/>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b="0">
              <a:solidFill>
                <a:sysClr val="windowText" lastClr="000000"/>
              </a:solidFill>
              <a:latin typeface="ＭＳ 明朝" pitchFamily="17" charset="-128"/>
              <a:ea typeface="ＭＳ 明朝" pitchFamily="17" charset="-128"/>
            </a:rPr>
            <a:t>資料</a:t>
          </a:r>
          <a:r>
            <a:rPr kumimoji="1" lang="en-US" altLang="ja-JP" sz="1300" b="0">
              <a:solidFill>
                <a:sysClr val="windowText" lastClr="000000"/>
              </a:solidFill>
              <a:latin typeface="ＭＳ 明朝" pitchFamily="17" charset="-128"/>
              <a:ea typeface="ＭＳ 明朝" pitchFamily="17" charset="-128"/>
            </a:rPr>
            <a:t>1</a:t>
          </a:r>
          <a:r>
            <a:rPr kumimoji="1" lang="ja-JP" altLang="en-US" sz="1200" b="1">
              <a:solidFill>
                <a:sysClr val="windowText" lastClr="000000"/>
              </a:solidFill>
              <a:latin typeface="ＭＳ 明朝" pitchFamily="17" charset="-128"/>
              <a:ea typeface="ＭＳ 明朝" pitchFamily="17" charset="-128"/>
            </a:rPr>
            <a:t>　</a:t>
          </a:r>
        </a:p>
      </xdr:txBody>
    </xdr:sp>
    <xdr:clientData/>
  </xdr:twoCellAnchor>
  <xdr:twoCellAnchor>
    <xdr:from>
      <xdr:col>6</xdr:col>
      <xdr:colOff>38100</xdr:colOff>
      <xdr:row>54</xdr:row>
      <xdr:rowOff>28574</xdr:rowOff>
    </xdr:from>
    <xdr:to>
      <xdr:col>7</xdr:col>
      <xdr:colOff>819150</xdr:colOff>
      <xdr:row>54</xdr:row>
      <xdr:rowOff>238125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276850" y="11706224"/>
          <a:ext cx="1619250" cy="209551"/>
        </a:xfrm>
        <a:prstGeom prst="rect">
          <a:avLst/>
        </a:prstGeom>
        <a:solidFill>
          <a:srgbClr val="FFFF0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b="0">
              <a:solidFill>
                <a:sysClr val="windowText" lastClr="000000"/>
              </a:solidFill>
            </a:rPr>
            <a:t>応募なし。１歳児室とする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866775</xdr:colOff>
      <xdr:row>186</xdr:row>
      <xdr:rowOff>203853</xdr:rowOff>
    </xdr:from>
    <xdr:ext cx="657039" cy="25904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66775" y="39980253"/>
          <a:ext cx="657039"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000">
              <a:solidFill>
                <a:sysClr val="windowText" lastClr="000000"/>
              </a:solidFill>
            </a:rPr>
            <a:t>２号認定</a:t>
          </a:r>
        </a:p>
      </xdr:txBody>
    </xdr:sp>
    <xdr:clientData/>
  </xdr:oneCellAnchor>
  <xdr:twoCellAnchor>
    <xdr:from>
      <xdr:col>0</xdr:col>
      <xdr:colOff>704850</xdr:colOff>
      <xdr:row>183</xdr:row>
      <xdr:rowOff>57150</xdr:rowOff>
    </xdr:from>
    <xdr:to>
      <xdr:col>0</xdr:col>
      <xdr:colOff>923925</xdr:colOff>
      <xdr:row>185</xdr:row>
      <xdr:rowOff>171450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704850" y="39176325"/>
          <a:ext cx="219075" cy="552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704850</xdr:colOff>
      <xdr:row>186</xdr:row>
      <xdr:rowOff>47625</xdr:rowOff>
    </xdr:from>
    <xdr:to>
      <xdr:col>0</xdr:col>
      <xdr:colOff>923925</xdr:colOff>
      <xdr:row>188</xdr:row>
      <xdr:rowOff>161925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704850" y="39824025"/>
          <a:ext cx="219075" cy="552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0</xdr:col>
      <xdr:colOff>866775</xdr:colOff>
      <xdr:row>183</xdr:row>
      <xdr:rowOff>209550</xdr:rowOff>
    </xdr:from>
    <xdr:ext cx="657039" cy="25904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66775" y="39328725"/>
          <a:ext cx="657039"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000">
              <a:solidFill>
                <a:sysClr val="windowText" lastClr="000000"/>
              </a:solidFill>
            </a:rPr>
            <a:t>３号認定</a:t>
          </a:r>
        </a:p>
      </xdr:txBody>
    </xdr:sp>
    <xdr:clientData/>
  </xdr:oneCellAnchor>
  <xdr:twoCellAnchor>
    <xdr:from>
      <xdr:col>3</xdr:col>
      <xdr:colOff>847724</xdr:colOff>
      <xdr:row>54</xdr:row>
      <xdr:rowOff>57152</xdr:rowOff>
    </xdr:from>
    <xdr:to>
      <xdr:col>6</xdr:col>
      <xdr:colOff>19050</xdr:colOff>
      <xdr:row>55</xdr:row>
      <xdr:rowOff>19051</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543299" y="11734802"/>
          <a:ext cx="1714501" cy="219074"/>
        </a:xfrm>
        <a:prstGeom prst="rect">
          <a:avLst/>
        </a:prstGeom>
        <a:solidFill>
          <a:srgbClr val="FFFF0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b="0">
              <a:solidFill>
                <a:sysClr val="windowText" lastClr="000000"/>
              </a:solidFill>
            </a:rPr>
            <a:t>応募なし。１歳児室とする</a:t>
          </a:r>
        </a:p>
      </xdr:txBody>
    </xdr:sp>
    <xdr:clientData/>
  </xdr:twoCellAnchor>
  <xdr:twoCellAnchor>
    <xdr:from>
      <xdr:col>6</xdr:col>
      <xdr:colOff>733425</xdr:colOff>
      <xdr:row>0</xdr:row>
      <xdr:rowOff>38101</xdr:rowOff>
    </xdr:from>
    <xdr:to>
      <xdr:col>7</xdr:col>
      <xdr:colOff>762000</xdr:colOff>
      <xdr:row>1</xdr:row>
      <xdr:rowOff>161925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5972175" y="38101"/>
          <a:ext cx="866775" cy="304799"/>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b="0">
              <a:solidFill>
                <a:sysClr val="windowText" lastClr="000000"/>
              </a:solidFill>
              <a:latin typeface="ＭＳ 明朝" pitchFamily="17" charset="-128"/>
              <a:ea typeface="ＭＳ 明朝" pitchFamily="17" charset="-128"/>
            </a:rPr>
            <a:t>資料２</a:t>
          </a:r>
          <a:r>
            <a:rPr kumimoji="1" lang="ja-JP" altLang="en-US" sz="1200" b="1">
              <a:solidFill>
                <a:sysClr val="windowText" lastClr="000000"/>
              </a:solidFill>
              <a:latin typeface="ＭＳ 明朝" pitchFamily="17" charset="-128"/>
              <a:ea typeface="ＭＳ 明朝" pitchFamily="17"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2"/>
  <sheetViews>
    <sheetView tabSelected="1" view="pageBreakPreview" zoomScale="90" zoomScaleNormal="100" zoomScaleSheetLayoutView="90" workbookViewId="0">
      <selection activeCell="L193" sqref="L193"/>
    </sheetView>
  </sheetViews>
  <sheetFormatPr defaultRowHeight="13.5"/>
  <cols>
    <col min="1" max="1" width="13" customWidth="1"/>
    <col min="2" max="2" width="11.125" customWidth="1"/>
    <col min="3" max="3" width="11.25" customWidth="1"/>
    <col min="4" max="4" width="11.125" customWidth="1"/>
    <col min="5" max="5" width="11.125" style="127" customWidth="1"/>
    <col min="6" max="6" width="11.125" customWidth="1"/>
    <col min="7" max="8" width="11" style="162" customWidth="1"/>
    <col min="9" max="9" width="9" style="3"/>
    <col min="11" max="11" width="11.625" customWidth="1"/>
  </cols>
  <sheetData>
    <row r="1" spans="1:10" ht="14.25">
      <c r="E1" s="2"/>
      <c r="F1" s="2"/>
      <c r="G1" s="161"/>
      <c r="H1" s="217"/>
    </row>
    <row r="2" spans="1:10" ht="14.25">
      <c r="B2" s="1"/>
      <c r="H2" s="218"/>
    </row>
    <row r="3" spans="1:10" ht="17.25">
      <c r="A3" s="453" t="s">
        <v>127</v>
      </c>
      <c r="B3" s="453"/>
      <c r="C3" s="453"/>
      <c r="D3" s="453"/>
      <c r="E3" s="453"/>
      <c r="F3" s="453"/>
      <c r="G3" s="453"/>
      <c r="H3" s="453"/>
    </row>
    <row r="4" spans="1:10" ht="14.25">
      <c r="A4" s="1"/>
      <c r="B4" s="1"/>
      <c r="C4" s="1"/>
      <c r="D4" s="1"/>
      <c r="E4" s="128"/>
      <c r="F4" s="1"/>
      <c r="G4" s="163"/>
      <c r="H4" s="163"/>
    </row>
    <row r="5" spans="1:10" ht="15" customHeight="1">
      <c r="A5" s="456" t="s">
        <v>138</v>
      </c>
      <c r="B5" s="456"/>
      <c r="C5" s="456"/>
      <c r="D5" s="456"/>
      <c r="E5" s="456"/>
      <c r="F5" s="456"/>
      <c r="G5" s="456"/>
      <c r="H5" s="456"/>
    </row>
    <row r="6" spans="1:10" ht="15" customHeight="1">
      <c r="A6" s="456"/>
      <c r="B6" s="456"/>
      <c r="C6" s="456"/>
      <c r="D6" s="456"/>
      <c r="E6" s="456"/>
      <c r="F6" s="456"/>
      <c r="G6" s="456"/>
      <c r="H6" s="456"/>
    </row>
    <row r="7" spans="1:10" ht="15" customHeight="1">
      <c r="A7" s="456"/>
      <c r="B7" s="456"/>
      <c r="C7" s="456"/>
      <c r="D7" s="456"/>
      <c r="E7" s="456"/>
      <c r="F7" s="456"/>
      <c r="G7" s="456"/>
      <c r="H7" s="456"/>
    </row>
    <row r="8" spans="1:10" ht="15" customHeight="1">
      <c r="A8" s="335"/>
      <c r="B8" s="335"/>
      <c r="C8" s="335"/>
      <c r="D8" s="335"/>
      <c r="E8" s="335"/>
      <c r="F8" s="335"/>
      <c r="G8" s="335"/>
      <c r="H8" s="335"/>
    </row>
    <row r="9" spans="1:10" ht="13.5" customHeight="1">
      <c r="A9" s="111"/>
      <c r="B9" s="21"/>
      <c r="C9" s="17"/>
      <c r="D9" s="17"/>
      <c r="E9" s="129"/>
      <c r="F9" s="17"/>
    </row>
    <row r="10" spans="1:10" ht="7.5" customHeight="1">
      <c r="A10" s="124"/>
      <c r="B10" s="18"/>
      <c r="C10" s="19"/>
      <c r="D10" s="19"/>
      <c r="E10" s="130"/>
      <c r="F10" s="19"/>
      <c r="G10" s="164"/>
      <c r="H10" s="165"/>
    </row>
    <row r="11" spans="1:10" ht="14.25">
      <c r="A11" s="24" t="s">
        <v>63</v>
      </c>
      <c r="B11" s="21"/>
      <c r="C11" s="17"/>
      <c r="D11" s="17"/>
      <c r="E11" s="129"/>
      <c r="F11" s="17"/>
      <c r="G11" s="159"/>
      <c r="H11" s="166"/>
    </row>
    <row r="12" spans="1:10" ht="14.25">
      <c r="A12" s="20" t="s">
        <v>84</v>
      </c>
      <c r="B12" s="21"/>
      <c r="C12" s="17"/>
      <c r="D12" s="17"/>
      <c r="E12" s="129"/>
      <c r="F12" s="17"/>
      <c r="G12" s="159"/>
      <c r="H12" s="166"/>
    </row>
    <row r="13" spans="1:10" ht="14.25">
      <c r="A13" s="20" t="s">
        <v>90</v>
      </c>
      <c r="B13" s="21"/>
      <c r="C13" s="17"/>
      <c r="D13" s="17"/>
      <c r="E13" s="138" t="s">
        <v>85</v>
      </c>
      <c r="F13" s="17"/>
      <c r="G13" s="159"/>
      <c r="H13" s="166"/>
      <c r="J13" s="261" t="s">
        <v>124</v>
      </c>
    </row>
    <row r="14" spans="1:10" ht="14.25">
      <c r="A14" s="24" t="s">
        <v>64</v>
      </c>
      <c r="B14" s="21"/>
      <c r="C14" s="17"/>
      <c r="D14" s="17"/>
      <c r="E14" s="129"/>
      <c r="F14" s="17"/>
      <c r="G14" s="159"/>
      <c r="H14" s="166"/>
    </row>
    <row r="15" spans="1:10" ht="14.25">
      <c r="A15" s="103" t="s">
        <v>7</v>
      </c>
      <c r="B15" s="106" t="s">
        <v>76</v>
      </c>
      <c r="C15" s="22" t="s">
        <v>8</v>
      </c>
      <c r="D15" s="22"/>
      <c r="E15" s="129"/>
      <c r="F15" s="17"/>
      <c r="G15" s="159"/>
      <c r="H15" s="166"/>
    </row>
    <row r="16" spans="1:10" ht="14.25">
      <c r="A16" s="103" t="s">
        <v>10</v>
      </c>
      <c r="B16" s="106" t="s">
        <v>76</v>
      </c>
      <c r="C16" s="22" t="s">
        <v>11</v>
      </c>
      <c r="D16" s="22"/>
      <c r="E16" s="129"/>
      <c r="F16" s="17"/>
      <c r="G16" s="159"/>
      <c r="H16" s="166"/>
    </row>
    <row r="17" spans="1:11" ht="14.25">
      <c r="A17" s="103" t="s">
        <v>13</v>
      </c>
      <c r="B17" s="106" t="s">
        <v>76</v>
      </c>
      <c r="C17" s="22" t="s">
        <v>14</v>
      </c>
      <c r="D17" s="22"/>
      <c r="E17" s="129"/>
      <c r="F17" s="17"/>
      <c r="G17" s="159"/>
      <c r="H17" s="166"/>
    </row>
    <row r="18" spans="1:11" ht="14.25">
      <c r="A18" s="103" t="s">
        <v>16</v>
      </c>
      <c r="B18" s="106" t="s">
        <v>76</v>
      </c>
      <c r="C18" s="22" t="s">
        <v>17</v>
      </c>
      <c r="D18" s="22"/>
      <c r="E18" s="129"/>
      <c r="G18" s="159"/>
      <c r="H18" s="167" t="s">
        <v>83</v>
      </c>
    </row>
    <row r="19" spans="1:11" ht="7.5" customHeight="1">
      <c r="A19" s="107"/>
      <c r="B19" s="108"/>
      <c r="C19" s="23"/>
      <c r="D19" s="23"/>
      <c r="E19" s="131"/>
      <c r="F19" s="137"/>
      <c r="G19" s="168"/>
      <c r="H19" s="169"/>
    </row>
    <row r="20" spans="1:11" ht="7.5" customHeight="1">
      <c r="A20" s="109"/>
      <c r="B20" s="110"/>
      <c r="C20" s="19"/>
      <c r="D20" s="19"/>
      <c r="E20" s="130"/>
      <c r="F20" s="19"/>
    </row>
    <row r="21" spans="1:11" ht="14.25">
      <c r="A21" s="102" t="s">
        <v>132</v>
      </c>
    </row>
    <row r="22" spans="1:11" ht="14.25">
      <c r="A22" s="25"/>
      <c r="H22" s="170"/>
    </row>
    <row r="23" spans="1:11" ht="15" thickBot="1">
      <c r="A23" s="46" t="s">
        <v>0</v>
      </c>
      <c r="B23" s="4"/>
      <c r="C23" s="4"/>
      <c r="D23" s="17"/>
      <c r="E23" s="454">
        <v>44287</v>
      </c>
      <c r="F23" s="454"/>
      <c r="G23" s="455" t="s">
        <v>121</v>
      </c>
      <c r="H23" s="455"/>
    </row>
    <row r="24" spans="1:11" ht="20.25" customHeight="1">
      <c r="A24" s="306" t="s">
        <v>1</v>
      </c>
      <c r="B24" s="302" t="s">
        <v>2</v>
      </c>
      <c r="C24" s="303" t="s">
        <v>3</v>
      </c>
      <c r="D24" s="112" t="s">
        <v>71</v>
      </c>
      <c r="E24" s="132" t="s">
        <v>75</v>
      </c>
      <c r="F24" s="216" t="s">
        <v>4</v>
      </c>
      <c r="G24" s="171" t="s">
        <v>75</v>
      </c>
      <c r="H24" s="171" t="s">
        <v>4</v>
      </c>
      <c r="J24" s="5" t="s">
        <v>5</v>
      </c>
    </row>
    <row r="25" spans="1:11" ht="20.25" customHeight="1">
      <c r="A25" s="30" t="s">
        <v>6</v>
      </c>
      <c r="B25" s="31">
        <v>101.75</v>
      </c>
      <c r="C25" s="32">
        <f>ROUNDDOWN(B25/3.3,0)</f>
        <v>30</v>
      </c>
      <c r="D25" s="114" t="s">
        <v>7</v>
      </c>
      <c r="E25" s="310">
        <v>12</v>
      </c>
      <c r="F25" s="296">
        <v>9</v>
      </c>
      <c r="G25" s="311">
        <v>12</v>
      </c>
      <c r="H25" s="281">
        <v>11</v>
      </c>
      <c r="J25" s="6" t="s">
        <v>7</v>
      </c>
      <c r="K25" s="7" t="s">
        <v>8</v>
      </c>
    </row>
    <row r="26" spans="1:11" ht="20.25" customHeight="1">
      <c r="A26" s="33" t="s">
        <v>9</v>
      </c>
      <c r="B26" s="34">
        <v>59</v>
      </c>
      <c r="C26" s="35">
        <f t="shared" ref="C26:C27" si="0">ROUNDDOWN(B26/3.3,0)</f>
        <v>17</v>
      </c>
      <c r="D26" s="449" t="s">
        <v>40</v>
      </c>
      <c r="E26" s="444">
        <v>24</v>
      </c>
      <c r="F26" s="445">
        <v>24</v>
      </c>
      <c r="G26" s="447">
        <v>24</v>
      </c>
      <c r="H26" s="439">
        <v>24</v>
      </c>
      <c r="J26" s="6" t="s">
        <v>10</v>
      </c>
      <c r="K26" s="7" t="s">
        <v>11</v>
      </c>
    </row>
    <row r="27" spans="1:11" ht="20.25" customHeight="1">
      <c r="A27" s="33" t="s">
        <v>12</v>
      </c>
      <c r="B27" s="34">
        <v>27</v>
      </c>
      <c r="C27" s="35">
        <f t="shared" si="0"/>
        <v>8</v>
      </c>
      <c r="D27" s="450"/>
      <c r="E27" s="444"/>
      <c r="F27" s="446"/>
      <c r="G27" s="447"/>
      <c r="H27" s="440"/>
      <c r="J27" s="6" t="s">
        <v>13</v>
      </c>
      <c r="K27" s="7" t="s">
        <v>14</v>
      </c>
    </row>
    <row r="28" spans="1:11" ht="20.25" customHeight="1">
      <c r="A28" s="33" t="s">
        <v>15</v>
      </c>
      <c r="B28" s="34">
        <v>31</v>
      </c>
      <c r="C28" s="35">
        <f t="shared" ref="C28:C35" si="1">ROUNDDOWN(B28/1.98,0)</f>
        <v>15</v>
      </c>
      <c r="D28" s="449" t="s">
        <v>43</v>
      </c>
      <c r="E28" s="444">
        <v>30</v>
      </c>
      <c r="F28" s="445">
        <v>30</v>
      </c>
      <c r="G28" s="447">
        <v>30</v>
      </c>
      <c r="H28" s="439">
        <v>29</v>
      </c>
      <c r="I28" s="8"/>
      <c r="J28" s="6" t="s">
        <v>16</v>
      </c>
      <c r="K28" s="7" t="s">
        <v>17</v>
      </c>
    </row>
    <row r="29" spans="1:11" ht="20.25" customHeight="1">
      <c r="A29" s="33" t="s">
        <v>18</v>
      </c>
      <c r="B29" s="34">
        <v>31</v>
      </c>
      <c r="C29" s="35">
        <f t="shared" si="1"/>
        <v>15</v>
      </c>
      <c r="D29" s="450"/>
      <c r="E29" s="444"/>
      <c r="F29" s="446"/>
      <c r="G29" s="447"/>
      <c r="H29" s="440"/>
      <c r="I29" s="8"/>
    </row>
    <row r="30" spans="1:11" ht="20.25" customHeight="1">
      <c r="A30" s="33" t="s">
        <v>19</v>
      </c>
      <c r="B30" s="34">
        <v>48.75</v>
      </c>
      <c r="C30" s="35">
        <f t="shared" si="1"/>
        <v>24</v>
      </c>
      <c r="D30" s="449" t="s">
        <v>13</v>
      </c>
      <c r="E30" s="448">
        <v>40</v>
      </c>
      <c r="F30" s="435">
        <v>32</v>
      </c>
      <c r="G30" s="447">
        <v>42</v>
      </c>
      <c r="H30" s="439">
        <v>41</v>
      </c>
      <c r="J30" s="3" t="s">
        <v>20</v>
      </c>
    </row>
    <row r="31" spans="1:11" ht="20.25" customHeight="1">
      <c r="A31" s="33" t="s">
        <v>21</v>
      </c>
      <c r="B31" s="34">
        <v>48.75</v>
      </c>
      <c r="C31" s="35">
        <f t="shared" si="1"/>
        <v>24</v>
      </c>
      <c r="D31" s="450"/>
      <c r="E31" s="448"/>
      <c r="F31" s="438"/>
      <c r="G31" s="447"/>
      <c r="H31" s="440"/>
      <c r="J31" s="3" t="s">
        <v>22</v>
      </c>
    </row>
    <row r="32" spans="1:11" ht="20.25" customHeight="1">
      <c r="A32" s="33" t="s">
        <v>23</v>
      </c>
      <c r="B32" s="34">
        <v>47.75</v>
      </c>
      <c r="C32" s="35">
        <f t="shared" si="1"/>
        <v>24</v>
      </c>
      <c r="D32" s="449" t="s">
        <v>73</v>
      </c>
      <c r="E32" s="390">
        <v>46</v>
      </c>
      <c r="F32" s="435">
        <v>43</v>
      </c>
      <c r="G32" s="407">
        <v>44</v>
      </c>
      <c r="H32" s="439">
        <v>44</v>
      </c>
      <c r="J32" s="3" t="s">
        <v>24</v>
      </c>
    </row>
    <row r="33" spans="1:10" ht="20.25" customHeight="1">
      <c r="A33" s="33" t="s">
        <v>25</v>
      </c>
      <c r="B33" s="34">
        <v>47.75</v>
      </c>
      <c r="C33" s="35">
        <f t="shared" si="1"/>
        <v>24</v>
      </c>
      <c r="D33" s="450"/>
      <c r="E33" s="392"/>
      <c r="F33" s="438"/>
      <c r="G33" s="408"/>
      <c r="H33" s="440"/>
      <c r="J33" s="9"/>
    </row>
    <row r="34" spans="1:10" ht="20.25" customHeight="1">
      <c r="A34" s="33" t="s">
        <v>26</v>
      </c>
      <c r="B34" s="34">
        <v>47.75</v>
      </c>
      <c r="C34" s="35">
        <f t="shared" si="1"/>
        <v>24</v>
      </c>
      <c r="D34" s="449" t="s">
        <v>74</v>
      </c>
      <c r="E34" s="390">
        <v>48</v>
      </c>
      <c r="F34" s="435">
        <v>46</v>
      </c>
      <c r="G34" s="407">
        <v>48</v>
      </c>
      <c r="H34" s="439">
        <v>48</v>
      </c>
    </row>
    <row r="35" spans="1:10" ht="20.25" customHeight="1" thickBot="1">
      <c r="A35" s="36" t="s">
        <v>27</v>
      </c>
      <c r="B35" s="37">
        <v>47.75</v>
      </c>
      <c r="C35" s="38">
        <f t="shared" si="1"/>
        <v>24</v>
      </c>
      <c r="D35" s="451"/>
      <c r="E35" s="391"/>
      <c r="F35" s="452"/>
      <c r="G35" s="406"/>
      <c r="H35" s="443"/>
    </row>
    <row r="36" spans="1:10" ht="20.25" customHeight="1" thickTop="1" thickBot="1">
      <c r="A36" s="92" t="s">
        <v>28</v>
      </c>
      <c r="B36" s="39"/>
      <c r="C36" s="40"/>
      <c r="D36" s="113"/>
      <c r="E36" s="294">
        <f>SUM(E25:E35)</f>
        <v>200</v>
      </c>
      <c r="F36" s="295">
        <f>SUM(F25:F35)</f>
        <v>184</v>
      </c>
      <c r="G36" s="292">
        <f>SUM(G25:G35)</f>
        <v>200</v>
      </c>
      <c r="H36" s="292">
        <f>SUM(H25:H35)</f>
        <v>197</v>
      </c>
      <c r="I36" s="3" t="str">
        <f>IF(E36&lt;=200,"○","ERROR")</f>
        <v>○</v>
      </c>
    </row>
    <row r="37" spans="1:10" ht="20.25" customHeight="1">
      <c r="A37" s="10"/>
      <c r="B37" s="11"/>
      <c r="C37" s="12"/>
      <c r="D37" s="12"/>
      <c r="E37" s="133"/>
      <c r="F37" s="13"/>
      <c r="G37" s="174"/>
      <c r="H37" s="174"/>
    </row>
    <row r="38" spans="1:10" ht="15" thickBot="1">
      <c r="A38" s="46" t="s">
        <v>29</v>
      </c>
      <c r="B38" s="4"/>
      <c r="C38" s="4"/>
      <c r="D38" s="17"/>
      <c r="E38" s="370">
        <f>E23</f>
        <v>44287</v>
      </c>
      <c r="F38" s="370"/>
      <c r="G38" s="371" t="str">
        <f>G23</f>
        <v>R2.4.1</v>
      </c>
      <c r="H38" s="371"/>
    </row>
    <row r="39" spans="1:10" ht="20.25" customHeight="1">
      <c r="A39" s="306" t="s">
        <v>1</v>
      </c>
      <c r="B39" s="302" t="s">
        <v>2</v>
      </c>
      <c r="C39" s="303" t="s">
        <v>3</v>
      </c>
      <c r="D39" s="112" t="s">
        <v>71</v>
      </c>
      <c r="E39" s="29" t="s">
        <v>75</v>
      </c>
      <c r="F39" s="203" t="s">
        <v>4</v>
      </c>
      <c r="G39" s="171" t="s">
        <v>75</v>
      </c>
      <c r="H39" s="171" t="s">
        <v>4</v>
      </c>
    </row>
    <row r="40" spans="1:10" ht="20.25" customHeight="1">
      <c r="A40" s="30" t="s">
        <v>6</v>
      </c>
      <c r="B40" s="31">
        <v>122.91</v>
      </c>
      <c r="C40" s="32">
        <f>ROUNDDOWN(B40/3.3,0)</f>
        <v>37</v>
      </c>
      <c r="D40" s="114" t="s">
        <v>80</v>
      </c>
      <c r="E40" s="341">
        <v>12</v>
      </c>
      <c r="F40" s="296">
        <v>12</v>
      </c>
      <c r="G40" s="311">
        <v>12</v>
      </c>
      <c r="H40" s="281">
        <v>12</v>
      </c>
      <c r="I40" s="8" t="s">
        <v>135</v>
      </c>
    </row>
    <row r="41" spans="1:10" ht="20.25" customHeight="1">
      <c r="A41" s="30" t="s">
        <v>9</v>
      </c>
      <c r="B41" s="31">
        <v>43.42</v>
      </c>
      <c r="C41" s="32">
        <f t="shared" ref="C41:C42" si="2">ROUNDDOWN(B41/3.3,0)</f>
        <v>13</v>
      </c>
      <c r="D41" s="387" t="s">
        <v>40</v>
      </c>
      <c r="E41" s="444">
        <v>24</v>
      </c>
      <c r="F41" s="445">
        <v>24</v>
      </c>
      <c r="G41" s="447">
        <v>24</v>
      </c>
      <c r="H41" s="439">
        <v>24</v>
      </c>
      <c r="I41" s="8"/>
    </row>
    <row r="42" spans="1:10" ht="20.25" customHeight="1">
      <c r="A42" s="30" t="s">
        <v>12</v>
      </c>
      <c r="B42" s="31">
        <v>43.42</v>
      </c>
      <c r="C42" s="32">
        <f t="shared" si="2"/>
        <v>13</v>
      </c>
      <c r="D42" s="389"/>
      <c r="E42" s="444"/>
      <c r="F42" s="446"/>
      <c r="G42" s="447"/>
      <c r="H42" s="440"/>
      <c r="I42" s="8"/>
    </row>
    <row r="43" spans="1:10" ht="20.25" customHeight="1">
      <c r="A43" s="30" t="s">
        <v>15</v>
      </c>
      <c r="B43" s="31">
        <v>43.06</v>
      </c>
      <c r="C43" s="32">
        <f t="shared" ref="C43:C50" si="3">ROUNDDOWN(B43/1.98,0)</f>
        <v>21</v>
      </c>
      <c r="D43" s="387" t="s">
        <v>43</v>
      </c>
      <c r="E43" s="444">
        <v>30</v>
      </c>
      <c r="F43" s="445">
        <v>30</v>
      </c>
      <c r="G43" s="447">
        <v>30</v>
      </c>
      <c r="H43" s="439">
        <v>30</v>
      </c>
      <c r="I43" s="8"/>
    </row>
    <row r="44" spans="1:10" ht="20.25" customHeight="1">
      <c r="A44" s="30" t="s">
        <v>18</v>
      </c>
      <c r="B44" s="31">
        <v>43.06</v>
      </c>
      <c r="C44" s="32">
        <f t="shared" si="3"/>
        <v>21</v>
      </c>
      <c r="D44" s="389"/>
      <c r="E44" s="444"/>
      <c r="F44" s="446"/>
      <c r="G44" s="447"/>
      <c r="H44" s="440"/>
      <c r="I44" s="8"/>
    </row>
    <row r="45" spans="1:10" ht="20.25" customHeight="1">
      <c r="A45" s="30" t="s">
        <v>19</v>
      </c>
      <c r="B45" s="31">
        <v>51.07</v>
      </c>
      <c r="C45" s="32">
        <f t="shared" si="3"/>
        <v>25</v>
      </c>
      <c r="D45" s="387" t="s">
        <v>13</v>
      </c>
      <c r="E45" s="448">
        <v>50</v>
      </c>
      <c r="F45" s="435">
        <v>50</v>
      </c>
      <c r="G45" s="447">
        <v>44</v>
      </c>
      <c r="H45" s="439">
        <v>44</v>
      </c>
      <c r="I45" s="8"/>
    </row>
    <row r="46" spans="1:10" ht="20.25" customHeight="1">
      <c r="A46" s="30" t="s">
        <v>21</v>
      </c>
      <c r="B46" s="31">
        <v>51.07</v>
      </c>
      <c r="C46" s="32">
        <f t="shared" si="3"/>
        <v>25</v>
      </c>
      <c r="D46" s="389"/>
      <c r="E46" s="448"/>
      <c r="F46" s="438"/>
      <c r="G46" s="447"/>
      <c r="H46" s="440"/>
      <c r="I46" s="8"/>
    </row>
    <row r="47" spans="1:10" ht="20.25" customHeight="1">
      <c r="A47" s="33" t="s">
        <v>23</v>
      </c>
      <c r="B47" s="31">
        <v>56.31</v>
      </c>
      <c r="C47" s="32">
        <f t="shared" si="3"/>
        <v>28</v>
      </c>
      <c r="D47" s="387" t="s">
        <v>73</v>
      </c>
      <c r="E47" s="390">
        <v>47</v>
      </c>
      <c r="F47" s="435">
        <v>43</v>
      </c>
      <c r="G47" s="407">
        <v>46</v>
      </c>
      <c r="H47" s="439">
        <v>42</v>
      </c>
      <c r="I47" s="8"/>
    </row>
    <row r="48" spans="1:10" ht="20.25" customHeight="1">
      <c r="A48" s="33" t="s">
        <v>25</v>
      </c>
      <c r="B48" s="31">
        <v>56.31</v>
      </c>
      <c r="C48" s="32">
        <f t="shared" si="3"/>
        <v>28</v>
      </c>
      <c r="D48" s="389"/>
      <c r="E48" s="392"/>
      <c r="F48" s="438"/>
      <c r="G48" s="408"/>
      <c r="H48" s="440"/>
      <c r="I48" s="8"/>
    </row>
    <row r="49" spans="1:10" ht="20.25" customHeight="1">
      <c r="A49" s="33" t="s">
        <v>26</v>
      </c>
      <c r="B49" s="31">
        <v>56.31</v>
      </c>
      <c r="C49" s="32">
        <f t="shared" si="3"/>
        <v>28</v>
      </c>
      <c r="D49" s="387" t="s">
        <v>74</v>
      </c>
      <c r="E49" s="390">
        <v>47</v>
      </c>
      <c r="F49" s="441">
        <v>42</v>
      </c>
      <c r="G49" s="407">
        <v>54</v>
      </c>
      <c r="H49" s="439">
        <v>51</v>
      </c>
      <c r="I49" s="8"/>
    </row>
    <row r="50" spans="1:10" ht="20.25" customHeight="1" thickBot="1">
      <c r="A50" s="36" t="s">
        <v>27</v>
      </c>
      <c r="B50" s="44">
        <v>56.31</v>
      </c>
      <c r="C50" s="45">
        <f t="shared" si="3"/>
        <v>28</v>
      </c>
      <c r="D50" s="398"/>
      <c r="E50" s="391"/>
      <c r="F50" s="442"/>
      <c r="G50" s="406"/>
      <c r="H50" s="443"/>
      <c r="I50" s="8"/>
    </row>
    <row r="51" spans="1:10" ht="20.25" customHeight="1" thickTop="1" thickBot="1">
      <c r="A51" s="92" t="s">
        <v>30</v>
      </c>
      <c r="B51" s="39"/>
      <c r="C51" s="40"/>
      <c r="D51" s="113"/>
      <c r="E51" s="294">
        <f>SUM(E40:E50)</f>
        <v>210</v>
      </c>
      <c r="F51" s="295">
        <f>SUM(F40:F50)</f>
        <v>201</v>
      </c>
      <c r="G51" s="292">
        <f>SUM(G40:G50)</f>
        <v>210</v>
      </c>
      <c r="H51" s="293">
        <f>SUM(H40:H50)</f>
        <v>203</v>
      </c>
      <c r="I51" s="3" t="str">
        <f>IF(E51&lt;=210,"○","ERROR")</f>
        <v>○</v>
      </c>
      <c r="J51" s="3"/>
    </row>
    <row r="52" spans="1:10">
      <c r="B52" s="14"/>
      <c r="C52" s="15"/>
      <c r="D52" s="15"/>
    </row>
    <row r="53" spans="1:10">
      <c r="B53" s="14"/>
      <c r="C53" s="15"/>
      <c r="D53" s="15"/>
    </row>
    <row r="54" spans="1:10">
      <c r="B54" s="14"/>
      <c r="C54" s="15"/>
      <c r="D54" s="15"/>
    </row>
    <row r="55" spans="1:10" ht="15" thickBot="1">
      <c r="A55" s="46" t="s">
        <v>31</v>
      </c>
      <c r="B55" s="47"/>
      <c r="C55" s="48"/>
      <c r="D55" s="71"/>
      <c r="E55" s="370">
        <f>E23</f>
        <v>44287</v>
      </c>
      <c r="F55" s="370"/>
      <c r="G55" s="371" t="str">
        <f>G23</f>
        <v>R2.4.1</v>
      </c>
      <c r="H55" s="371"/>
    </row>
    <row r="56" spans="1:10" ht="20.25" customHeight="1">
      <c r="A56" s="302" t="s">
        <v>1</v>
      </c>
      <c r="B56" s="302" t="s">
        <v>2</v>
      </c>
      <c r="C56" s="303" t="s">
        <v>3</v>
      </c>
      <c r="D56" s="112" t="s">
        <v>71</v>
      </c>
      <c r="E56" s="29" t="s">
        <v>75</v>
      </c>
      <c r="F56" s="203" t="s">
        <v>4</v>
      </c>
      <c r="G56" s="171" t="s">
        <v>75</v>
      </c>
      <c r="H56" s="171" t="s">
        <v>4</v>
      </c>
    </row>
    <row r="57" spans="1:10" ht="20.25" customHeight="1">
      <c r="A57" s="30" t="s">
        <v>6</v>
      </c>
      <c r="B57" s="31">
        <v>24.3</v>
      </c>
      <c r="C57" s="32">
        <f>ROUNDDOWN(B57/3.3,0)</f>
        <v>7</v>
      </c>
      <c r="D57" s="305" t="s">
        <v>7</v>
      </c>
      <c r="E57" s="338">
        <v>3</v>
      </c>
      <c r="F57" s="339">
        <v>3</v>
      </c>
      <c r="G57" s="311">
        <v>3</v>
      </c>
      <c r="H57" s="281">
        <v>3</v>
      </c>
    </row>
    <row r="58" spans="1:10" ht="20.25" customHeight="1">
      <c r="A58" s="30" t="s">
        <v>32</v>
      </c>
      <c r="B58" s="372">
        <v>51.28</v>
      </c>
      <c r="C58" s="374" t="s">
        <v>33</v>
      </c>
      <c r="D58" s="114" t="s">
        <v>40</v>
      </c>
      <c r="E58" s="62">
        <v>9</v>
      </c>
      <c r="F58" s="296">
        <v>6</v>
      </c>
      <c r="G58" s="248">
        <v>5</v>
      </c>
      <c r="H58" s="281">
        <v>5</v>
      </c>
    </row>
    <row r="59" spans="1:10" ht="20.25" customHeight="1">
      <c r="A59" s="30" t="s">
        <v>34</v>
      </c>
      <c r="B59" s="373"/>
      <c r="C59" s="375"/>
      <c r="D59" s="305" t="s">
        <v>43</v>
      </c>
      <c r="E59" s="239">
        <v>9</v>
      </c>
      <c r="F59" s="296">
        <v>7</v>
      </c>
      <c r="G59" s="249">
        <v>16</v>
      </c>
      <c r="H59" s="281">
        <v>15</v>
      </c>
    </row>
    <row r="60" spans="1:10" ht="20.25" customHeight="1">
      <c r="A60" s="30" t="s">
        <v>35</v>
      </c>
      <c r="B60" s="34">
        <v>41.84</v>
      </c>
      <c r="C60" s="32">
        <f t="shared" ref="C60:C61" si="4">ROUNDDOWN(B60/1.98,0)</f>
        <v>21</v>
      </c>
      <c r="D60" s="114" t="s">
        <v>13</v>
      </c>
      <c r="E60" s="301">
        <v>15</v>
      </c>
      <c r="F60" s="308">
        <v>14</v>
      </c>
      <c r="G60" s="313">
        <v>15</v>
      </c>
      <c r="H60" s="312">
        <v>8</v>
      </c>
    </row>
    <row r="61" spans="1:10" ht="20.25" customHeight="1">
      <c r="A61" s="30" t="s">
        <v>36</v>
      </c>
      <c r="B61" s="401">
        <v>48.24</v>
      </c>
      <c r="C61" s="403">
        <f t="shared" si="4"/>
        <v>24</v>
      </c>
      <c r="D61" s="114" t="s">
        <v>73</v>
      </c>
      <c r="E61" s="390">
        <v>20</v>
      </c>
      <c r="F61" s="337">
        <v>9</v>
      </c>
      <c r="G61" s="407">
        <v>20</v>
      </c>
      <c r="H61" s="287">
        <v>8</v>
      </c>
    </row>
    <row r="62" spans="1:10" ht="20.25" customHeight="1" thickBot="1">
      <c r="A62" s="50" t="s">
        <v>37</v>
      </c>
      <c r="B62" s="402"/>
      <c r="C62" s="404"/>
      <c r="D62" s="115" t="s">
        <v>74</v>
      </c>
      <c r="E62" s="399"/>
      <c r="F62" s="291">
        <v>7</v>
      </c>
      <c r="G62" s="406"/>
      <c r="H62" s="316">
        <v>8</v>
      </c>
    </row>
    <row r="63" spans="1:10" ht="20.25" customHeight="1" thickTop="1" thickBot="1">
      <c r="A63" s="93" t="s">
        <v>38</v>
      </c>
      <c r="B63" s="51"/>
      <c r="C63" s="40"/>
      <c r="D63" s="113"/>
      <c r="E63" s="52">
        <f>SUM(E57:E62)</f>
        <v>56</v>
      </c>
      <c r="F63" s="279">
        <f>SUM(F57:F62)</f>
        <v>46</v>
      </c>
      <c r="G63" s="292">
        <f>SUM(G57:G62)</f>
        <v>59</v>
      </c>
      <c r="H63" s="293">
        <f>SUM(H57:H62)</f>
        <v>47</v>
      </c>
      <c r="I63" s="3" t="str">
        <f>IF(E63&lt;=60,"○","ERROR")</f>
        <v>○</v>
      </c>
    </row>
    <row r="65" spans="1:9" ht="14.25">
      <c r="A65" s="105" t="s">
        <v>39</v>
      </c>
      <c r="B65" s="54" t="s">
        <v>40</v>
      </c>
      <c r="C65" s="54" t="s">
        <v>41</v>
      </c>
      <c r="D65" s="54" t="s">
        <v>42</v>
      </c>
      <c r="E65" s="54" t="s">
        <v>43</v>
      </c>
      <c r="F65" s="16"/>
      <c r="G65" s="180"/>
      <c r="I65"/>
    </row>
    <row r="66" spans="1:9" ht="14.25">
      <c r="A66" s="104" t="s">
        <v>77</v>
      </c>
      <c r="B66" s="56">
        <v>0</v>
      </c>
      <c r="C66" s="56">
        <v>0</v>
      </c>
      <c r="D66" s="57">
        <f>51.28-C66</f>
        <v>51.28</v>
      </c>
      <c r="E66" s="58">
        <f>ROUNDDOWN(D66/1.98,0)</f>
        <v>25</v>
      </c>
      <c r="F66" s="10"/>
      <c r="G66" s="159"/>
      <c r="I66"/>
    </row>
    <row r="67" spans="1:9" ht="14.25">
      <c r="A67" s="55"/>
      <c r="B67" s="58">
        <v>1</v>
      </c>
      <c r="C67" s="58">
        <f>B67*3.3</f>
        <v>3.3</v>
      </c>
      <c r="D67" s="57">
        <f t="shared" ref="D67:D81" si="5">51.28-C67</f>
        <v>47.980000000000004</v>
      </c>
      <c r="E67" s="58">
        <f>ROUNDDOWN(D67/1.98,0)</f>
        <v>24</v>
      </c>
      <c r="F67" s="10"/>
      <c r="G67" s="159"/>
      <c r="I67"/>
    </row>
    <row r="68" spans="1:9" ht="14.25">
      <c r="A68" s="55"/>
      <c r="B68" s="58">
        <v>2</v>
      </c>
      <c r="C68" s="58">
        <f t="shared" ref="C68:C81" si="6">B68*3.3</f>
        <v>6.6</v>
      </c>
      <c r="D68" s="57">
        <f t="shared" si="5"/>
        <v>44.68</v>
      </c>
      <c r="E68" s="58">
        <f t="shared" ref="E68:E80" si="7">ROUNDDOWN(D68/1.98,0)</f>
        <v>22</v>
      </c>
      <c r="F68" s="10"/>
      <c r="G68" s="159"/>
      <c r="I68"/>
    </row>
    <row r="69" spans="1:9" ht="14.25">
      <c r="A69" s="55"/>
      <c r="B69" s="58">
        <v>3</v>
      </c>
      <c r="C69" s="58">
        <f t="shared" si="6"/>
        <v>9.8999999999999986</v>
      </c>
      <c r="D69" s="57">
        <f t="shared" si="5"/>
        <v>41.38</v>
      </c>
      <c r="E69" s="58">
        <f t="shared" si="7"/>
        <v>20</v>
      </c>
      <c r="F69" s="10"/>
      <c r="G69" s="159"/>
      <c r="I69"/>
    </row>
    <row r="70" spans="1:9" ht="14.25">
      <c r="A70" s="55"/>
      <c r="B70" s="58">
        <v>4</v>
      </c>
      <c r="C70" s="58">
        <f t="shared" si="6"/>
        <v>13.2</v>
      </c>
      <c r="D70" s="57">
        <f t="shared" si="5"/>
        <v>38.08</v>
      </c>
      <c r="E70" s="58">
        <f t="shared" si="7"/>
        <v>19</v>
      </c>
      <c r="F70" s="10"/>
      <c r="G70" s="159"/>
      <c r="I70"/>
    </row>
    <row r="71" spans="1:9" ht="14.25">
      <c r="A71" s="55"/>
      <c r="B71" s="59">
        <v>5</v>
      </c>
      <c r="C71" s="59">
        <f t="shared" si="6"/>
        <v>16.5</v>
      </c>
      <c r="D71" s="60">
        <f t="shared" si="5"/>
        <v>34.78</v>
      </c>
      <c r="E71" s="59">
        <f t="shared" si="7"/>
        <v>17</v>
      </c>
      <c r="F71" s="17"/>
      <c r="G71" s="159"/>
      <c r="I71"/>
    </row>
    <row r="72" spans="1:9" ht="14.25">
      <c r="A72" s="55"/>
      <c r="B72" s="59">
        <v>6</v>
      </c>
      <c r="C72" s="59">
        <f t="shared" si="6"/>
        <v>19.799999999999997</v>
      </c>
      <c r="D72" s="60">
        <f t="shared" si="5"/>
        <v>31.480000000000004</v>
      </c>
      <c r="E72" s="59">
        <f t="shared" si="7"/>
        <v>15</v>
      </c>
      <c r="F72" s="17"/>
      <c r="G72" s="159"/>
      <c r="I72"/>
    </row>
    <row r="73" spans="1:9" ht="14.25">
      <c r="A73" s="55"/>
      <c r="B73" s="58">
        <v>7</v>
      </c>
      <c r="C73" s="58">
        <f t="shared" si="6"/>
        <v>23.099999999999998</v>
      </c>
      <c r="D73" s="57">
        <f t="shared" si="5"/>
        <v>28.180000000000003</v>
      </c>
      <c r="E73" s="58">
        <f t="shared" si="7"/>
        <v>14</v>
      </c>
      <c r="F73" s="17"/>
      <c r="G73" s="159"/>
      <c r="I73"/>
    </row>
    <row r="74" spans="1:9" ht="14.25">
      <c r="A74" s="55"/>
      <c r="B74" s="58">
        <v>8</v>
      </c>
      <c r="C74" s="58">
        <f t="shared" si="6"/>
        <v>26.4</v>
      </c>
      <c r="D74" s="57">
        <f t="shared" si="5"/>
        <v>24.880000000000003</v>
      </c>
      <c r="E74" s="58">
        <f t="shared" si="7"/>
        <v>12</v>
      </c>
      <c r="F74" s="17"/>
      <c r="G74" s="159"/>
      <c r="I74"/>
    </row>
    <row r="75" spans="1:9" ht="14.25">
      <c r="A75" s="55"/>
      <c r="B75" s="58">
        <v>9</v>
      </c>
      <c r="C75" s="58">
        <f t="shared" si="6"/>
        <v>29.7</v>
      </c>
      <c r="D75" s="57">
        <f t="shared" si="5"/>
        <v>21.580000000000002</v>
      </c>
      <c r="E75" s="240">
        <f t="shared" si="7"/>
        <v>10</v>
      </c>
      <c r="F75" s="17"/>
      <c r="G75" s="159"/>
      <c r="I75"/>
    </row>
    <row r="76" spans="1:9" ht="14.25">
      <c r="A76" s="55"/>
      <c r="B76" s="59">
        <v>10</v>
      </c>
      <c r="C76" s="59">
        <f t="shared" si="6"/>
        <v>33</v>
      </c>
      <c r="D76" s="60">
        <f t="shared" si="5"/>
        <v>18.28</v>
      </c>
      <c r="E76" s="59">
        <f t="shared" si="7"/>
        <v>9</v>
      </c>
      <c r="F76" s="17"/>
      <c r="G76" s="159"/>
      <c r="I76"/>
    </row>
    <row r="77" spans="1:9" ht="14.25">
      <c r="A77" s="55"/>
      <c r="B77" s="326">
        <v>11</v>
      </c>
      <c r="C77" s="326">
        <f t="shared" si="6"/>
        <v>36.299999999999997</v>
      </c>
      <c r="D77" s="327">
        <f t="shared" si="5"/>
        <v>14.980000000000004</v>
      </c>
      <c r="E77" s="326">
        <f t="shared" si="7"/>
        <v>7</v>
      </c>
      <c r="F77" s="17"/>
      <c r="G77" s="159"/>
      <c r="I77"/>
    </row>
    <row r="78" spans="1:9" ht="14.25">
      <c r="A78" s="55"/>
      <c r="B78" s="59">
        <v>12</v>
      </c>
      <c r="C78" s="59">
        <f t="shared" si="6"/>
        <v>39.599999999999994</v>
      </c>
      <c r="D78" s="60">
        <f t="shared" si="5"/>
        <v>11.680000000000007</v>
      </c>
      <c r="E78" s="59">
        <f t="shared" si="7"/>
        <v>5</v>
      </c>
      <c r="F78" s="17"/>
      <c r="G78" s="159"/>
      <c r="I78"/>
    </row>
    <row r="79" spans="1:9" ht="14.25">
      <c r="A79" s="55"/>
      <c r="B79" s="59">
        <v>13</v>
      </c>
      <c r="C79" s="59">
        <f t="shared" si="6"/>
        <v>42.9</v>
      </c>
      <c r="D79" s="60">
        <f t="shared" si="5"/>
        <v>8.3800000000000026</v>
      </c>
      <c r="E79" s="59">
        <f t="shared" si="7"/>
        <v>4</v>
      </c>
      <c r="F79" s="17"/>
      <c r="G79" s="159"/>
      <c r="I79"/>
    </row>
    <row r="80" spans="1:9" ht="14.25">
      <c r="A80" s="55"/>
      <c r="B80" s="59">
        <v>14</v>
      </c>
      <c r="C80" s="59">
        <f t="shared" si="6"/>
        <v>46.199999999999996</v>
      </c>
      <c r="D80" s="60">
        <f t="shared" si="5"/>
        <v>5.0800000000000054</v>
      </c>
      <c r="E80" s="59">
        <f t="shared" si="7"/>
        <v>2</v>
      </c>
      <c r="F80" s="17"/>
      <c r="G80" s="159"/>
      <c r="I80"/>
    </row>
    <row r="81" spans="1:11" ht="14.25">
      <c r="A81" s="55"/>
      <c r="B81" s="59">
        <v>15</v>
      </c>
      <c r="C81" s="59">
        <f t="shared" si="6"/>
        <v>49.5</v>
      </c>
      <c r="D81" s="60">
        <f t="shared" si="5"/>
        <v>1.7800000000000011</v>
      </c>
      <c r="E81" s="59">
        <f>ROUNDDOWN(D81/1.98,0)</f>
        <v>0</v>
      </c>
      <c r="F81" s="17"/>
      <c r="G81" s="159"/>
      <c r="I81"/>
    </row>
    <row r="82" spans="1:11">
      <c r="B82" s="17"/>
      <c r="C82" s="17"/>
      <c r="D82" s="17"/>
      <c r="E82" s="135"/>
      <c r="F82" s="17"/>
      <c r="G82" s="159"/>
      <c r="H82" s="159"/>
    </row>
    <row r="83" spans="1:11" ht="15" customHeight="1">
      <c r="B83" s="17"/>
      <c r="C83" s="17"/>
      <c r="D83" s="17"/>
      <c r="E83" s="135"/>
      <c r="F83" s="17"/>
      <c r="G83" s="159"/>
      <c r="H83" s="159"/>
    </row>
    <row r="84" spans="1:11" s="55" customFormat="1" ht="15" thickBot="1">
      <c r="A84" s="46" t="s">
        <v>44</v>
      </c>
      <c r="B84" s="47"/>
      <c r="C84" s="48"/>
      <c r="D84" s="71"/>
      <c r="E84" s="370">
        <f>E23</f>
        <v>44287</v>
      </c>
      <c r="F84" s="370"/>
      <c r="G84" s="371" t="str">
        <f>G23</f>
        <v>R2.4.1</v>
      </c>
      <c r="H84" s="371"/>
      <c r="I84" s="61"/>
    </row>
    <row r="85" spans="1:11" s="55" customFormat="1" ht="20.25" customHeight="1">
      <c r="A85" s="302" t="s">
        <v>1</v>
      </c>
      <c r="B85" s="302" t="s">
        <v>2</v>
      </c>
      <c r="C85" s="303" t="s">
        <v>3</v>
      </c>
      <c r="D85" s="112" t="s">
        <v>71</v>
      </c>
      <c r="E85" s="29" t="s">
        <v>75</v>
      </c>
      <c r="F85" s="203" t="s">
        <v>4</v>
      </c>
      <c r="G85" s="171" t="s">
        <v>75</v>
      </c>
      <c r="H85" s="171" t="s">
        <v>4</v>
      </c>
      <c r="I85" s="61"/>
    </row>
    <row r="86" spans="1:11" s="55" customFormat="1" ht="20.25" customHeight="1">
      <c r="A86" s="378" t="s">
        <v>6</v>
      </c>
      <c r="B86" s="372">
        <v>42.1</v>
      </c>
      <c r="C86" s="357">
        <f>ROUNDDOWN(B86/3.3,0)</f>
        <v>12</v>
      </c>
      <c r="D86" s="387" t="s">
        <v>7</v>
      </c>
      <c r="E86" s="390">
        <v>3</v>
      </c>
      <c r="F86" s="435">
        <v>2</v>
      </c>
      <c r="G86" s="311">
        <v>1</v>
      </c>
      <c r="H86" s="281">
        <v>1</v>
      </c>
      <c r="I86" s="61"/>
    </row>
    <row r="87" spans="1:11" s="55" customFormat="1" ht="20.25" customHeight="1">
      <c r="A87" s="380"/>
      <c r="B87" s="373"/>
      <c r="C87" s="367"/>
      <c r="D87" s="389"/>
      <c r="E87" s="392"/>
      <c r="F87" s="436"/>
      <c r="G87" s="407">
        <v>8</v>
      </c>
      <c r="H87" s="433">
        <v>8</v>
      </c>
      <c r="I87" s="61"/>
    </row>
    <row r="88" spans="1:11" s="55" customFormat="1" ht="20.25" customHeight="1">
      <c r="A88" s="30" t="s">
        <v>32</v>
      </c>
      <c r="B88" s="372">
        <v>34.56</v>
      </c>
      <c r="C88" s="374" t="s">
        <v>33</v>
      </c>
      <c r="D88" s="114" t="s">
        <v>40</v>
      </c>
      <c r="E88" s="382">
        <v>12</v>
      </c>
      <c r="F88" s="280">
        <v>1</v>
      </c>
      <c r="G88" s="408"/>
      <c r="H88" s="434"/>
      <c r="I88" s="61"/>
    </row>
    <row r="89" spans="1:11" s="55" customFormat="1" ht="20.25" customHeight="1">
      <c r="A89" s="30" t="s">
        <v>34</v>
      </c>
      <c r="B89" s="373"/>
      <c r="C89" s="375"/>
      <c r="D89" s="114" t="s">
        <v>43</v>
      </c>
      <c r="E89" s="437"/>
      <c r="F89" s="280">
        <v>11</v>
      </c>
      <c r="G89" s="249">
        <v>8</v>
      </c>
      <c r="H89" s="281">
        <v>8</v>
      </c>
      <c r="I89" s="61"/>
    </row>
    <row r="90" spans="1:11" s="55" customFormat="1" ht="20.25" customHeight="1">
      <c r="A90" s="30" t="s">
        <v>35</v>
      </c>
      <c r="B90" s="34">
        <v>46.9</v>
      </c>
      <c r="C90" s="32">
        <f>ROUNDDOWN(B90/1.98,0)</f>
        <v>23</v>
      </c>
      <c r="D90" s="114" t="s">
        <v>81</v>
      </c>
      <c r="E90" s="301">
        <v>14</v>
      </c>
      <c r="F90" s="307">
        <v>11</v>
      </c>
      <c r="G90" s="313">
        <v>14</v>
      </c>
      <c r="H90" s="312">
        <v>13</v>
      </c>
      <c r="I90" s="61"/>
      <c r="J90" s="61"/>
    </row>
    <row r="91" spans="1:11" s="55" customFormat="1" ht="20.25" customHeight="1">
      <c r="A91" s="30" t="s">
        <v>36</v>
      </c>
      <c r="B91" s="401">
        <v>57.2</v>
      </c>
      <c r="C91" s="403">
        <f t="shared" ref="C91" si="8">ROUNDDOWN(B91/1.98,0)</f>
        <v>28</v>
      </c>
      <c r="D91" s="114" t="s">
        <v>73</v>
      </c>
      <c r="E91" s="336">
        <v>14</v>
      </c>
      <c r="F91" s="337">
        <v>14</v>
      </c>
      <c r="G91" s="248">
        <v>13</v>
      </c>
      <c r="H91" s="287">
        <v>13</v>
      </c>
      <c r="I91" s="61"/>
      <c r="J91" s="61"/>
    </row>
    <row r="92" spans="1:11" s="55" customFormat="1" ht="20.25" customHeight="1" thickBot="1">
      <c r="A92" s="50" t="s">
        <v>37</v>
      </c>
      <c r="B92" s="416"/>
      <c r="C92" s="417"/>
      <c r="D92" s="115" t="s">
        <v>74</v>
      </c>
      <c r="E92" s="62">
        <v>14</v>
      </c>
      <c r="F92" s="286">
        <v>13</v>
      </c>
      <c r="G92" s="322">
        <v>15</v>
      </c>
      <c r="H92" s="287">
        <v>15</v>
      </c>
      <c r="I92" s="61"/>
      <c r="J92" s="61" t="s">
        <v>118</v>
      </c>
    </row>
    <row r="93" spans="1:11" s="61" customFormat="1" ht="20.25" customHeight="1" thickTop="1" thickBot="1">
      <c r="A93" s="93" t="s">
        <v>46</v>
      </c>
      <c r="B93" s="51"/>
      <c r="C93" s="63"/>
      <c r="D93" s="116"/>
      <c r="E93" s="52">
        <f>SUM(E86:E92)</f>
        <v>57</v>
      </c>
      <c r="F93" s="279">
        <f>SUM(F86:F92)</f>
        <v>52</v>
      </c>
      <c r="G93" s="288">
        <f>SUM(G86:G92)</f>
        <v>59</v>
      </c>
      <c r="H93" s="269">
        <f>SUM(H86:H92)</f>
        <v>58</v>
      </c>
      <c r="I93" s="3" t="str">
        <f>IF(E93&lt;=65,"○","ERROR")</f>
        <v>○</v>
      </c>
      <c r="K93" s="55"/>
    </row>
    <row r="94" spans="1:11" s="55" customFormat="1" ht="14.25">
      <c r="F94" s="418"/>
      <c r="G94" s="419"/>
      <c r="H94" s="419"/>
    </row>
    <row r="95" spans="1:11" s="61" customFormat="1" ht="14.25">
      <c r="A95" s="104" t="s">
        <v>47</v>
      </c>
      <c r="B95" s="54" t="s">
        <v>40</v>
      </c>
      <c r="C95" s="54" t="s">
        <v>41</v>
      </c>
      <c r="D95" s="54" t="s">
        <v>42</v>
      </c>
      <c r="E95" s="54" t="s">
        <v>43</v>
      </c>
      <c r="F95" s="64"/>
      <c r="G95" s="184"/>
      <c r="H95" s="185"/>
      <c r="I95" s="55"/>
      <c r="J95" s="55"/>
    </row>
    <row r="96" spans="1:11" s="61" customFormat="1" ht="14.25">
      <c r="A96" s="104" t="s">
        <v>77</v>
      </c>
      <c r="B96" s="65">
        <v>0</v>
      </c>
      <c r="C96" s="65">
        <v>0</v>
      </c>
      <c r="D96" s="60">
        <f>34.56-C96</f>
        <v>34.56</v>
      </c>
      <c r="E96" s="59">
        <f>ROUNDDOWN(D96/1.98,0)</f>
        <v>17</v>
      </c>
      <c r="F96" s="66"/>
      <c r="G96" s="160"/>
      <c r="H96" s="185"/>
      <c r="I96" s="55"/>
      <c r="J96" s="55"/>
    </row>
    <row r="97" spans="1:12" s="61" customFormat="1" ht="14.25">
      <c r="A97" s="55"/>
      <c r="B97" s="59">
        <v>1</v>
      </c>
      <c r="C97" s="59">
        <f>B97*3.3</f>
        <v>3.3</v>
      </c>
      <c r="D97" s="60">
        <f>34.56-C97</f>
        <v>31.26</v>
      </c>
      <c r="E97" s="59">
        <f>ROUNDDOWN(D97/1.98,0)</f>
        <v>15</v>
      </c>
      <c r="F97" s="66"/>
      <c r="G97" s="160"/>
      <c r="H97" s="185"/>
      <c r="I97" s="55"/>
      <c r="J97" s="55"/>
    </row>
    <row r="98" spans="1:12" s="61" customFormat="1" ht="14.25">
      <c r="A98" s="55"/>
      <c r="B98" s="59">
        <v>2</v>
      </c>
      <c r="C98" s="59">
        <f t="shared" ref="C98:C106" si="9">B98*3.3</f>
        <v>6.6</v>
      </c>
      <c r="D98" s="60">
        <f t="shared" ref="D98:D106" si="10">34.56-C98</f>
        <v>27.96</v>
      </c>
      <c r="E98" s="59">
        <f t="shared" ref="E98:E106" si="11">ROUNDDOWN(D98/1.98,0)</f>
        <v>14</v>
      </c>
      <c r="F98" s="66"/>
      <c r="G98" s="160"/>
      <c r="H98" s="185"/>
      <c r="I98" s="55"/>
      <c r="J98" s="55"/>
    </row>
    <row r="99" spans="1:12" s="61" customFormat="1" ht="14.25">
      <c r="A99" s="55"/>
      <c r="B99" s="58">
        <v>3</v>
      </c>
      <c r="C99" s="58">
        <f t="shared" si="9"/>
        <v>9.8999999999999986</v>
      </c>
      <c r="D99" s="57">
        <f t="shared" si="10"/>
        <v>24.660000000000004</v>
      </c>
      <c r="E99" s="58">
        <f t="shared" si="11"/>
        <v>12</v>
      </c>
      <c r="F99" s="67"/>
      <c r="G99" s="160"/>
      <c r="H99" s="185"/>
      <c r="I99" s="55"/>
      <c r="J99" s="55"/>
    </row>
    <row r="100" spans="1:12" s="61" customFormat="1" ht="14.25">
      <c r="A100" s="55"/>
      <c r="B100" s="59">
        <v>4</v>
      </c>
      <c r="C100" s="59">
        <f t="shared" si="9"/>
        <v>13.2</v>
      </c>
      <c r="D100" s="60">
        <f t="shared" si="10"/>
        <v>21.360000000000003</v>
      </c>
      <c r="E100" s="59">
        <f t="shared" si="11"/>
        <v>10</v>
      </c>
      <c r="F100" s="66"/>
      <c r="G100" s="160"/>
      <c r="H100" s="185"/>
      <c r="I100" s="55"/>
      <c r="J100" s="55"/>
    </row>
    <row r="101" spans="1:12" s="61" customFormat="1" ht="14.25">
      <c r="A101" s="55"/>
      <c r="B101" s="58">
        <v>5</v>
      </c>
      <c r="C101" s="58">
        <f t="shared" si="9"/>
        <v>16.5</v>
      </c>
      <c r="D101" s="57">
        <f t="shared" si="10"/>
        <v>18.060000000000002</v>
      </c>
      <c r="E101" s="58">
        <f t="shared" si="11"/>
        <v>9</v>
      </c>
      <c r="F101" s="67"/>
      <c r="G101" s="160"/>
      <c r="H101" s="185"/>
      <c r="I101" s="55"/>
      <c r="J101" s="55"/>
    </row>
    <row r="102" spans="1:12" s="61" customFormat="1" ht="14.25">
      <c r="A102" s="55"/>
      <c r="B102" s="58">
        <v>6</v>
      </c>
      <c r="C102" s="58">
        <f t="shared" si="9"/>
        <v>19.799999999999997</v>
      </c>
      <c r="D102" s="57">
        <f t="shared" si="10"/>
        <v>14.760000000000005</v>
      </c>
      <c r="E102" s="58">
        <f t="shared" si="11"/>
        <v>7</v>
      </c>
      <c r="F102" s="67"/>
      <c r="G102" s="160"/>
      <c r="H102" s="185"/>
      <c r="I102" s="55"/>
      <c r="J102" s="55"/>
    </row>
    <row r="103" spans="1:12" s="61" customFormat="1" ht="14.25">
      <c r="A103" s="55"/>
      <c r="B103" s="58">
        <v>7</v>
      </c>
      <c r="C103" s="58">
        <f t="shared" si="9"/>
        <v>23.099999999999998</v>
      </c>
      <c r="D103" s="57">
        <f t="shared" si="10"/>
        <v>11.460000000000004</v>
      </c>
      <c r="E103" s="58">
        <f t="shared" si="11"/>
        <v>5</v>
      </c>
      <c r="F103" s="67"/>
      <c r="G103" s="160"/>
      <c r="H103" s="185"/>
      <c r="I103" s="55"/>
      <c r="J103" s="55"/>
    </row>
    <row r="104" spans="1:12" s="61" customFormat="1" ht="14.25">
      <c r="A104" s="55"/>
      <c r="B104" s="59">
        <v>8</v>
      </c>
      <c r="C104" s="59">
        <f t="shared" si="9"/>
        <v>26.4</v>
      </c>
      <c r="D104" s="60">
        <f t="shared" si="10"/>
        <v>8.1600000000000037</v>
      </c>
      <c r="E104" s="59">
        <f t="shared" si="11"/>
        <v>4</v>
      </c>
      <c r="F104" s="66"/>
      <c r="G104" s="160"/>
      <c r="H104" s="185"/>
      <c r="I104" s="55"/>
      <c r="J104" s="55"/>
    </row>
    <row r="105" spans="1:12" s="61" customFormat="1" ht="14.25">
      <c r="A105" s="55"/>
      <c r="B105" s="59">
        <v>9</v>
      </c>
      <c r="C105" s="59">
        <f t="shared" si="9"/>
        <v>29.7</v>
      </c>
      <c r="D105" s="60">
        <f t="shared" si="10"/>
        <v>4.860000000000003</v>
      </c>
      <c r="E105" s="59">
        <f t="shared" si="11"/>
        <v>2</v>
      </c>
      <c r="F105" s="66"/>
      <c r="G105" s="160"/>
      <c r="H105" s="185"/>
      <c r="I105" s="55"/>
      <c r="J105" s="55"/>
    </row>
    <row r="106" spans="1:12" s="61" customFormat="1" ht="14.25">
      <c r="A106" s="55"/>
      <c r="B106" s="59">
        <v>10</v>
      </c>
      <c r="C106" s="59">
        <f t="shared" si="9"/>
        <v>33</v>
      </c>
      <c r="D106" s="60">
        <f t="shared" si="10"/>
        <v>1.5600000000000023</v>
      </c>
      <c r="E106" s="59">
        <f t="shared" si="11"/>
        <v>0</v>
      </c>
      <c r="F106" s="66"/>
      <c r="G106" s="160"/>
      <c r="H106" s="185"/>
      <c r="I106" s="55"/>
      <c r="J106" s="55"/>
    </row>
    <row r="107" spans="1:12" s="61" customFormat="1" ht="14.25">
      <c r="A107" s="55"/>
      <c r="B107" s="66"/>
      <c r="C107" s="66"/>
      <c r="D107" s="66"/>
      <c r="E107" s="68"/>
      <c r="F107" s="66"/>
      <c r="G107" s="160"/>
      <c r="H107" s="160"/>
      <c r="J107" s="55"/>
      <c r="K107" s="55"/>
    </row>
    <row r="108" spans="1:12" s="61" customFormat="1" ht="14.25">
      <c r="A108" s="55"/>
      <c r="B108" s="66"/>
      <c r="C108" s="66"/>
      <c r="D108" s="66"/>
      <c r="E108" s="68"/>
      <c r="F108" s="66"/>
      <c r="G108" s="160"/>
      <c r="H108" s="160"/>
      <c r="J108" s="55"/>
      <c r="K108" s="55"/>
    </row>
    <row r="109" spans="1:12" s="61" customFormat="1" ht="14.25">
      <c r="A109" s="55"/>
      <c r="B109" s="66"/>
      <c r="C109" s="66"/>
      <c r="D109" s="66"/>
      <c r="E109" s="68"/>
      <c r="F109" s="66"/>
      <c r="G109" s="160"/>
      <c r="H109" s="160"/>
      <c r="J109" s="55"/>
      <c r="K109" s="55"/>
    </row>
    <row r="110" spans="1:12" s="61" customFormat="1" ht="15" thickBot="1">
      <c r="A110" s="46" t="s">
        <v>48</v>
      </c>
      <c r="B110" s="47"/>
      <c r="C110" s="48"/>
      <c r="D110" s="71"/>
      <c r="E110" s="370">
        <f>E23</f>
        <v>44287</v>
      </c>
      <c r="F110" s="370"/>
      <c r="G110" s="371" t="str">
        <f>G23</f>
        <v>R2.4.1</v>
      </c>
      <c r="H110" s="371"/>
      <c r="J110" s="55"/>
      <c r="K110" s="55"/>
      <c r="L110" s="185"/>
    </row>
    <row r="111" spans="1:12" s="61" customFormat="1" ht="20.25" customHeight="1">
      <c r="A111" s="302" t="s">
        <v>1</v>
      </c>
      <c r="B111" s="302" t="s">
        <v>2</v>
      </c>
      <c r="C111" s="303" t="s">
        <v>3</v>
      </c>
      <c r="D111" s="112" t="s">
        <v>71</v>
      </c>
      <c r="E111" s="29" t="s">
        <v>75</v>
      </c>
      <c r="F111" s="203" t="s">
        <v>4</v>
      </c>
      <c r="G111" s="171" t="s">
        <v>75</v>
      </c>
      <c r="H111" s="171" t="s">
        <v>4</v>
      </c>
      <c r="J111" s="55"/>
      <c r="K111" s="55"/>
    </row>
    <row r="112" spans="1:12" s="61" customFormat="1" ht="20.25" customHeight="1">
      <c r="A112" s="30" t="s">
        <v>6</v>
      </c>
      <c r="B112" s="31">
        <v>56.16</v>
      </c>
      <c r="C112" s="32">
        <f>ROUNDDOWN(B112/3.3,0)</f>
        <v>17</v>
      </c>
      <c r="D112" s="114" t="s">
        <v>7</v>
      </c>
      <c r="E112" s="252">
        <v>3</v>
      </c>
      <c r="F112" s="271">
        <v>2</v>
      </c>
      <c r="G112" s="320">
        <v>6</v>
      </c>
      <c r="H112" s="317">
        <v>2</v>
      </c>
      <c r="J112" s="55"/>
      <c r="K112" s="55"/>
    </row>
    <row r="113" spans="1:11" s="61" customFormat="1" ht="20.25" customHeight="1">
      <c r="A113" s="30" t="s">
        <v>32</v>
      </c>
      <c r="B113" s="31">
        <v>56.16</v>
      </c>
      <c r="C113" s="32">
        <f>ROUNDDOWN(B113/3.3,0)</f>
        <v>17</v>
      </c>
      <c r="D113" s="114" t="s">
        <v>40</v>
      </c>
      <c r="E113" s="330">
        <v>12</v>
      </c>
      <c r="F113" s="331">
        <v>12</v>
      </c>
      <c r="G113" s="412">
        <v>29</v>
      </c>
      <c r="H113" s="414">
        <v>28</v>
      </c>
      <c r="J113" s="55"/>
      <c r="K113" s="55"/>
    </row>
    <row r="114" spans="1:11" s="61" customFormat="1" ht="20.25" customHeight="1">
      <c r="A114" s="411" t="s">
        <v>130</v>
      </c>
      <c r="B114" s="372">
        <v>47.2</v>
      </c>
      <c r="C114" s="357">
        <f>ROUNDDOWN(B114/1.98,0)</f>
        <v>23</v>
      </c>
      <c r="D114" s="387" t="s">
        <v>43</v>
      </c>
      <c r="E114" s="424">
        <v>30</v>
      </c>
      <c r="F114" s="427">
        <v>29</v>
      </c>
      <c r="G114" s="413"/>
      <c r="H114" s="415"/>
      <c r="J114" s="55" t="s">
        <v>128</v>
      </c>
      <c r="K114" s="55"/>
    </row>
    <row r="115" spans="1:11" s="61" customFormat="1" ht="20.25" customHeight="1">
      <c r="A115" s="380"/>
      <c r="B115" s="373"/>
      <c r="C115" s="367"/>
      <c r="D115" s="388"/>
      <c r="E115" s="425"/>
      <c r="F115" s="428"/>
      <c r="G115" s="429">
        <v>12</v>
      </c>
      <c r="H115" s="431">
        <v>11</v>
      </c>
      <c r="I115" s="225"/>
      <c r="J115" s="226"/>
      <c r="K115" s="226"/>
    </row>
    <row r="116" spans="1:11" s="61" customFormat="1" ht="20.25" customHeight="1">
      <c r="A116" s="30" t="s">
        <v>18</v>
      </c>
      <c r="B116" s="31">
        <v>55.4</v>
      </c>
      <c r="C116" s="32">
        <f>ROUNDDOWN(B116/1.98,0)</f>
        <v>27</v>
      </c>
      <c r="D116" s="389"/>
      <c r="E116" s="426"/>
      <c r="F116" s="423"/>
      <c r="G116" s="430"/>
      <c r="H116" s="432"/>
      <c r="J116" s="55"/>
      <c r="K116" s="55"/>
    </row>
    <row r="117" spans="1:11" s="61" customFormat="1" ht="20.25" customHeight="1">
      <c r="A117" s="30" t="s">
        <v>19</v>
      </c>
      <c r="B117" s="34">
        <v>58</v>
      </c>
      <c r="C117" s="32">
        <f t="shared" ref="C117:C120" si="12">ROUNDDOWN(B117/1.98,0)</f>
        <v>29</v>
      </c>
      <c r="D117" s="387" t="s">
        <v>13</v>
      </c>
      <c r="E117" s="420">
        <v>15</v>
      </c>
      <c r="F117" s="422">
        <v>12</v>
      </c>
      <c r="G117" s="429">
        <v>16</v>
      </c>
      <c r="H117" s="431">
        <v>16</v>
      </c>
      <c r="J117" s="55"/>
      <c r="K117" s="55"/>
    </row>
    <row r="118" spans="1:11" s="61" customFormat="1" ht="20.25" customHeight="1">
      <c r="A118" s="30" t="s">
        <v>21</v>
      </c>
      <c r="B118" s="34">
        <v>58</v>
      </c>
      <c r="C118" s="32">
        <f t="shared" si="12"/>
        <v>29</v>
      </c>
      <c r="D118" s="389"/>
      <c r="E118" s="421"/>
      <c r="F118" s="423"/>
      <c r="G118" s="430"/>
      <c r="H118" s="432"/>
      <c r="J118" s="55"/>
      <c r="K118" s="55"/>
    </row>
    <row r="119" spans="1:11" s="61" customFormat="1" ht="20.25" customHeight="1">
      <c r="A119" s="30" t="s">
        <v>36</v>
      </c>
      <c r="B119" s="34">
        <v>58</v>
      </c>
      <c r="C119" s="32">
        <f t="shared" si="12"/>
        <v>29</v>
      </c>
      <c r="D119" s="114" t="s">
        <v>73</v>
      </c>
      <c r="E119" s="253">
        <v>28</v>
      </c>
      <c r="F119" s="276">
        <v>15</v>
      </c>
      <c r="G119" s="320">
        <v>29</v>
      </c>
      <c r="H119" s="318">
        <v>27</v>
      </c>
      <c r="J119" s="55"/>
      <c r="K119" s="55"/>
    </row>
    <row r="120" spans="1:11" s="61" customFormat="1" ht="35.25" customHeight="1" thickBot="1">
      <c r="A120" s="325" t="s">
        <v>129</v>
      </c>
      <c r="B120" s="37">
        <v>58</v>
      </c>
      <c r="C120" s="45">
        <f t="shared" si="12"/>
        <v>29</v>
      </c>
      <c r="D120" s="115" t="s">
        <v>74</v>
      </c>
      <c r="E120" s="328">
        <v>30</v>
      </c>
      <c r="F120" s="329">
        <v>30</v>
      </c>
      <c r="G120" s="321">
        <v>29</v>
      </c>
      <c r="H120" s="319">
        <v>15</v>
      </c>
      <c r="J120" s="55"/>
      <c r="K120" s="55"/>
    </row>
    <row r="121" spans="1:11" s="61" customFormat="1" ht="20.25" customHeight="1" thickTop="1" thickBot="1">
      <c r="A121" s="93" t="s">
        <v>49</v>
      </c>
      <c r="B121" s="51"/>
      <c r="C121" s="40"/>
      <c r="D121" s="113"/>
      <c r="E121" s="52">
        <f>SUM(E112:E120)</f>
        <v>118</v>
      </c>
      <c r="F121" s="279">
        <f>SUM(F112:F120)</f>
        <v>100</v>
      </c>
      <c r="G121" s="269">
        <f>SUM(G112:G120)</f>
        <v>121</v>
      </c>
      <c r="H121" s="270">
        <f>SUM(H112:H120)</f>
        <v>99</v>
      </c>
      <c r="I121" s="3" t="str">
        <f>IF(E121&lt;=145,"○","ERROR")</f>
        <v>○</v>
      </c>
      <c r="J121" s="55"/>
      <c r="K121" s="55"/>
    </row>
    <row r="122" spans="1:11" s="61" customFormat="1" ht="15" customHeight="1">
      <c r="A122" s="66"/>
      <c r="B122" s="66"/>
      <c r="C122" s="71"/>
      <c r="D122" s="71"/>
      <c r="E122" s="71"/>
      <c r="G122" s="185"/>
      <c r="H122" s="185"/>
      <c r="J122" s="55"/>
      <c r="K122" s="55"/>
    </row>
    <row r="123" spans="1:11" s="61" customFormat="1" ht="15" customHeight="1">
      <c r="A123" s="66"/>
      <c r="B123" s="66"/>
      <c r="C123" s="71"/>
      <c r="D123" s="71"/>
      <c r="E123" s="71"/>
      <c r="F123" s="72"/>
      <c r="G123" s="187"/>
      <c r="H123" s="187"/>
      <c r="J123" s="55"/>
      <c r="K123" s="55"/>
    </row>
    <row r="124" spans="1:11" s="61" customFormat="1" ht="15" thickBot="1">
      <c r="A124" s="46" t="s">
        <v>50</v>
      </c>
      <c r="B124" s="47"/>
      <c r="C124" s="48"/>
      <c r="D124" s="71"/>
      <c r="E124" s="370">
        <f>E23</f>
        <v>44287</v>
      </c>
      <c r="F124" s="370"/>
      <c r="G124" s="371" t="str">
        <f>G23</f>
        <v>R2.4.1</v>
      </c>
      <c r="H124" s="371"/>
      <c r="J124" s="55"/>
      <c r="K124" s="55"/>
    </row>
    <row r="125" spans="1:11" s="61" customFormat="1" ht="20.25" customHeight="1">
      <c r="A125" s="302" t="s">
        <v>1</v>
      </c>
      <c r="B125" s="302" t="s">
        <v>2</v>
      </c>
      <c r="C125" s="303" t="s">
        <v>3</v>
      </c>
      <c r="D125" s="112" t="s">
        <v>71</v>
      </c>
      <c r="E125" s="29" t="s">
        <v>75</v>
      </c>
      <c r="F125" s="195" t="s">
        <v>4</v>
      </c>
      <c r="G125" s="171" t="s">
        <v>75</v>
      </c>
      <c r="H125" s="171" t="s">
        <v>4</v>
      </c>
      <c r="J125" s="55"/>
      <c r="K125" s="55"/>
    </row>
    <row r="126" spans="1:11" s="61" customFormat="1" ht="20.25" customHeight="1">
      <c r="A126" s="30" t="s">
        <v>6</v>
      </c>
      <c r="B126" s="31">
        <v>41.31</v>
      </c>
      <c r="C126" s="32">
        <f>ROUNDDOWN(B126/3.3,0)</f>
        <v>12</v>
      </c>
      <c r="D126" s="114" t="s">
        <v>7</v>
      </c>
      <c r="E126" s="333">
        <v>2</v>
      </c>
      <c r="F126" s="264">
        <v>0</v>
      </c>
      <c r="G126" s="282"/>
      <c r="H126" s="315"/>
      <c r="J126" s="55"/>
      <c r="K126" s="55"/>
    </row>
    <row r="127" spans="1:11" s="61" customFormat="1" ht="20.25" customHeight="1">
      <c r="A127" s="30" t="s">
        <v>32</v>
      </c>
      <c r="B127" s="372">
        <v>33.21</v>
      </c>
      <c r="C127" s="374" t="s">
        <v>33</v>
      </c>
      <c r="D127" s="114" t="s">
        <v>82</v>
      </c>
      <c r="E127" s="409">
        <v>2</v>
      </c>
      <c r="F127" s="332">
        <v>0</v>
      </c>
      <c r="G127" s="407">
        <v>6</v>
      </c>
      <c r="H127" s="281">
        <v>1</v>
      </c>
      <c r="J127" s="55"/>
      <c r="K127" s="55"/>
    </row>
    <row r="128" spans="1:11" s="61" customFormat="1" ht="20.25" customHeight="1" thickBot="1">
      <c r="A128" s="30" t="s">
        <v>34</v>
      </c>
      <c r="B128" s="373"/>
      <c r="C128" s="375"/>
      <c r="D128" s="114" t="s">
        <v>43</v>
      </c>
      <c r="E128" s="410"/>
      <c r="F128" s="332">
        <v>2</v>
      </c>
      <c r="G128" s="405"/>
      <c r="H128" s="281">
        <v>0</v>
      </c>
      <c r="J128" s="55"/>
      <c r="K128" s="55"/>
    </row>
    <row r="129" spans="1:11" s="61" customFormat="1" ht="20.25" customHeight="1">
      <c r="A129" s="30" t="s">
        <v>35</v>
      </c>
      <c r="B129" s="34">
        <v>56.7</v>
      </c>
      <c r="C129" s="32">
        <f t="shared" ref="C129:C130" si="13">ROUNDDOWN(B129/1.98,0)</f>
        <v>28</v>
      </c>
      <c r="D129" s="114" t="s">
        <v>13</v>
      </c>
      <c r="E129" s="391">
        <v>15</v>
      </c>
      <c r="F129" s="265">
        <v>0</v>
      </c>
      <c r="G129" s="408"/>
      <c r="H129" s="312">
        <v>1</v>
      </c>
      <c r="J129" s="55"/>
      <c r="K129" s="55"/>
    </row>
    <row r="130" spans="1:11" s="61" customFormat="1" ht="20.25" customHeight="1">
      <c r="A130" s="30" t="s">
        <v>36</v>
      </c>
      <c r="B130" s="401">
        <v>54.27</v>
      </c>
      <c r="C130" s="403">
        <f t="shared" si="13"/>
        <v>27</v>
      </c>
      <c r="D130" s="114" t="s">
        <v>73</v>
      </c>
      <c r="E130" s="391"/>
      <c r="F130" s="266">
        <v>1</v>
      </c>
      <c r="G130" s="405">
        <v>15</v>
      </c>
      <c r="H130" s="287">
        <v>3</v>
      </c>
      <c r="J130" s="55"/>
      <c r="K130" s="55"/>
    </row>
    <row r="131" spans="1:11" s="61" customFormat="1" ht="20.25" customHeight="1" thickBot="1">
      <c r="A131" s="50" t="s">
        <v>37</v>
      </c>
      <c r="B131" s="402"/>
      <c r="C131" s="404"/>
      <c r="D131" s="115" t="s">
        <v>74</v>
      </c>
      <c r="E131" s="399"/>
      <c r="F131" s="267">
        <v>4</v>
      </c>
      <c r="G131" s="406"/>
      <c r="H131" s="316">
        <v>4</v>
      </c>
      <c r="J131" s="55"/>
      <c r="K131" s="55"/>
    </row>
    <row r="132" spans="1:11" s="61" customFormat="1" ht="20.25" customHeight="1" thickTop="1" thickBot="1">
      <c r="A132" s="93" t="s">
        <v>38</v>
      </c>
      <c r="B132" s="51"/>
      <c r="C132" s="40"/>
      <c r="D132" s="117"/>
      <c r="E132" s="52">
        <f>SUM(E126:E131)</f>
        <v>19</v>
      </c>
      <c r="F132" s="268">
        <f>SUM(F126:F131)</f>
        <v>7</v>
      </c>
      <c r="G132" s="269">
        <f>SUM(G126:G131)</f>
        <v>21</v>
      </c>
      <c r="H132" s="270">
        <f>SUM(H126:H131)</f>
        <v>9</v>
      </c>
      <c r="I132" s="3" t="str">
        <f>IF(E132&lt;=60,"○","ERROR")</f>
        <v>○</v>
      </c>
      <c r="J132" s="55"/>
      <c r="K132" s="55"/>
    </row>
    <row r="133" spans="1:11" s="55" customFormat="1" ht="14.25">
      <c r="G133" s="185"/>
      <c r="H133" s="185"/>
      <c r="I133" s="61"/>
    </row>
    <row r="134" spans="1:11" s="61" customFormat="1" ht="14.25">
      <c r="A134" s="104" t="s">
        <v>51</v>
      </c>
      <c r="B134" s="54" t="s">
        <v>40</v>
      </c>
      <c r="C134" s="54" t="s">
        <v>41</v>
      </c>
      <c r="D134" s="54" t="s">
        <v>42</v>
      </c>
      <c r="E134" s="54" t="s">
        <v>43</v>
      </c>
      <c r="F134" s="64"/>
      <c r="G134" s="184"/>
      <c r="H134" s="185"/>
      <c r="I134" s="55"/>
      <c r="J134" s="55"/>
    </row>
    <row r="135" spans="1:11" s="61" customFormat="1" ht="14.25">
      <c r="A135" s="104" t="s">
        <v>77</v>
      </c>
      <c r="B135" s="65">
        <v>0</v>
      </c>
      <c r="C135" s="65">
        <v>0</v>
      </c>
      <c r="D135" s="60">
        <f>33.21-C135</f>
        <v>33.21</v>
      </c>
      <c r="E135" s="59">
        <f>ROUNDDOWN(D135/1.98,0)</f>
        <v>16</v>
      </c>
      <c r="F135" s="66"/>
      <c r="G135" s="160"/>
      <c r="H135" s="185"/>
      <c r="I135" s="55"/>
      <c r="J135" s="55"/>
    </row>
    <row r="136" spans="1:11" s="61" customFormat="1" ht="14.25">
      <c r="A136" s="55"/>
      <c r="B136" s="59">
        <v>1</v>
      </c>
      <c r="C136" s="59">
        <f>B136*3.3</f>
        <v>3.3</v>
      </c>
      <c r="D136" s="60">
        <f t="shared" ref="D136:D145" si="14">33.21-C136</f>
        <v>29.91</v>
      </c>
      <c r="E136" s="59">
        <f>ROUNDDOWN(D136/1.98,0)</f>
        <v>15</v>
      </c>
      <c r="F136" s="66"/>
      <c r="G136" s="160"/>
      <c r="H136" s="185"/>
      <c r="I136" s="55"/>
      <c r="J136" s="55"/>
    </row>
    <row r="137" spans="1:11" s="61" customFormat="1" ht="14.25">
      <c r="A137" s="55"/>
      <c r="B137" s="59">
        <v>2</v>
      </c>
      <c r="C137" s="59">
        <f t="shared" ref="C137:C145" si="15">B137*3.3</f>
        <v>6.6</v>
      </c>
      <c r="D137" s="60">
        <f>33.21-C137</f>
        <v>26.61</v>
      </c>
      <c r="E137" s="59">
        <f t="shared" ref="E137:E145" si="16">ROUNDDOWN(D137/1.98,0)</f>
        <v>13</v>
      </c>
      <c r="F137" s="66"/>
      <c r="G137" s="160"/>
      <c r="H137" s="185"/>
      <c r="I137" s="55"/>
      <c r="J137" s="55"/>
    </row>
    <row r="138" spans="1:11" s="61" customFormat="1" ht="14.25">
      <c r="A138" s="55"/>
      <c r="B138" s="58">
        <v>3</v>
      </c>
      <c r="C138" s="58">
        <f t="shared" si="15"/>
        <v>9.8999999999999986</v>
      </c>
      <c r="D138" s="57">
        <f t="shared" si="14"/>
        <v>23.310000000000002</v>
      </c>
      <c r="E138" s="58">
        <f t="shared" si="16"/>
        <v>11</v>
      </c>
      <c r="F138" s="67"/>
      <c r="G138" s="160"/>
      <c r="H138" s="185"/>
      <c r="I138" s="55"/>
      <c r="J138" s="55"/>
    </row>
    <row r="139" spans="1:11" s="61" customFormat="1" ht="14.25">
      <c r="A139" s="55"/>
      <c r="B139" s="59">
        <v>4</v>
      </c>
      <c r="C139" s="59">
        <f t="shared" si="15"/>
        <v>13.2</v>
      </c>
      <c r="D139" s="60">
        <f t="shared" si="14"/>
        <v>20.010000000000002</v>
      </c>
      <c r="E139" s="59">
        <f t="shared" si="16"/>
        <v>10</v>
      </c>
      <c r="F139" s="66"/>
      <c r="G139" s="160"/>
      <c r="H139" s="185"/>
      <c r="I139" s="55"/>
      <c r="J139" s="55"/>
    </row>
    <row r="140" spans="1:11" s="61" customFormat="1" ht="14.25">
      <c r="A140" s="55"/>
      <c r="B140" s="59">
        <v>5</v>
      </c>
      <c r="C140" s="59">
        <f t="shared" si="15"/>
        <v>16.5</v>
      </c>
      <c r="D140" s="60">
        <f t="shared" si="14"/>
        <v>16.71</v>
      </c>
      <c r="E140" s="59">
        <f t="shared" si="16"/>
        <v>8</v>
      </c>
      <c r="F140" s="66"/>
      <c r="G140" s="160"/>
      <c r="H140" s="185"/>
      <c r="I140" s="55"/>
      <c r="J140" s="55"/>
    </row>
    <row r="141" spans="1:11" s="61" customFormat="1" ht="14.25">
      <c r="A141" s="55"/>
      <c r="B141" s="59">
        <v>6</v>
      </c>
      <c r="C141" s="59">
        <f t="shared" si="15"/>
        <v>19.799999999999997</v>
      </c>
      <c r="D141" s="60">
        <f t="shared" si="14"/>
        <v>13.410000000000004</v>
      </c>
      <c r="E141" s="59">
        <f t="shared" si="16"/>
        <v>6</v>
      </c>
      <c r="F141" s="66"/>
      <c r="G141" s="160"/>
      <c r="H141" s="185"/>
      <c r="I141" s="55"/>
      <c r="J141" s="55"/>
    </row>
    <row r="142" spans="1:11" s="61" customFormat="1" ht="14.25">
      <c r="A142" s="55"/>
      <c r="B142" s="59">
        <v>7</v>
      </c>
      <c r="C142" s="59">
        <f t="shared" si="15"/>
        <v>23.099999999999998</v>
      </c>
      <c r="D142" s="60">
        <f t="shared" si="14"/>
        <v>10.110000000000003</v>
      </c>
      <c r="E142" s="59">
        <f t="shared" si="16"/>
        <v>5</v>
      </c>
      <c r="F142" s="66"/>
      <c r="G142" s="160"/>
      <c r="H142" s="185"/>
      <c r="I142" s="55"/>
      <c r="J142" s="55"/>
    </row>
    <row r="143" spans="1:11" s="61" customFormat="1" ht="14.25">
      <c r="A143" s="55"/>
      <c r="B143" s="59">
        <v>8</v>
      </c>
      <c r="C143" s="59">
        <f t="shared" si="15"/>
        <v>26.4</v>
      </c>
      <c r="D143" s="60">
        <f t="shared" si="14"/>
        <v>6.8100000000000023</v>
      </c>
      <c r="E143" s="59">
        <f t="shared" si="16"/>
        <v>3</v>
      </c>
      <c r="F143" s="66"/>
      <c r="G143" s="160"/>
      <c r="H143" s="185"/>
      <c r="I143" s="55"/>
      <c r="J143" s="55"/>
    </row>
    <row r="144" spans="1:11" s="61" customFormat="1" ht="14.25">
      <c r="A144" s="55"/>
      <c r="B144" s="59">
        <v>9</v>
      </c>
      <c r="C144" s="59">
        <f t="shared" si="15"/>
        <v>29.7</v>
      </c>
      <c r="D144" s="60">
        <f t="shared" si="14"/>
        <v>3.5100000000000016</v>
      </c>
      <c r="E144" s="59">
        <f t="shared" si="16"/>
        <v>1</v>
      </c>
      <c r="F144" s="66"/>
      <c r="G144" s="160"/>
      <c r="H144" s="185"/>
      <c r="I144" s="55"/>
      <c r="J144" s="55"/>
    </row>
    <row r="145" spans="1:11" s="61" customFormat="1" ht="14.25">
      <c r="A145" s="55"/>
      <c r="B145" s="59">
        <v>10</v>
      </c>
      <c r="C145" s="59">
        <f t="shared" si="15"/>
        <v>33</v>
      </c>
      <c r="D145" s="60">
        <f t="shared" si="14"/>
        <v>0.21000000000000085</v>
      </c>
      <c r="E145" s="59">
        <f t="shared" si="16"/>
        <v>0</v>
      </c>
      <c r="F145" s="66"/>
      <c r="G145" s="160"/>
      <c r="H145" s="185"/>
      <c r="I145" s="55"/>
      <c r="J145" s="55"/>
    </row>
    <row r="146" spans="1:11" s="61" customFormat="1" ht="14.25">
      <c r="A146" s="55"/>
      <c r="B146" s="66"/>
      <c r="C146" s="66"/>
      <c r="D146" s="66"/>
      <c r="E146" s="68"/>
      <c r="F146" s="66"/>
      <c r="G146" s="160"/>
      <c r="H146" s="160"/>
      <c r="J146" s="55"/>
      <c r="K146" s="55"/>
    </row>
    <row r="147" spans="1:11" s="61" customFormat="1" ht="14.25">
      <c r="A147" s="55"/>
      <c r="B147" s="66"/>
      <c r="C147" s="66"/>
      <c r="D147" s="66"/>
      <c r="E147" s="68"/>
      <c r="F147" s="66"/>
      <c r="G147" s="160"/>
      <c r="H147" s="160"/>
      <c r="J147" s="55"/>
      <c r="K147" s="55"/>
    </row>
    <row r="148" spans="1:11" s="61" customFormat="1" ht="15" thickBot="1">
      <c r="A148" s="46" t="s">
        <v>52</v>
      </c>
      <c r="B148" s="47"/>
      <c r="C148" s="48"/>
      <c r="D148" s="71"/>
      <c r="E148" s="370">
        <f>E23</f>
        <v>44287</v>
      </c>
      <c r="F148" s="370"/>
      <c r="G148" s="371" t="str">
        <f>G23</f>
        <v>R2.4.1</v>
      </c>
      <c r="H148" s="371"/>
      <c r="J148" s="55"/>
      <c r="K148" s="55"/>
    </row>
    <row r="149" spans="1:11" s="61" customFormat="1" ht="20.25" customHeight="1">
      <c r="A149" s="302" t="s">
        <v>1</v>
      </c>
      <c r="B149" s="302" t="s">
        <v>2</v>
      </c>
      <c r="C149" s="303" t="s">
        <v>3</v>
      </c>
      <c r="D149" s="112" t="s">
        <v>71</v>
      </c>
      <c r="E149" s="29" t="s">
        <v>75</v>
      </c>
      <c r="F149" s="42" t="s">
        <v>4</v>
      </c>
      <c r="G149" s="171" t="s">
        <v>75</v>
      </c>
      <c r="H149" s="171" t="s">
        <v>4</v>
      </c>
      <c r="J149" s="55"/>
      <c r="K149" s="55"/>
    </row>
    <row r="150" spans="1:11" s="61" customFormat="1" ht="20.25" customHeight="1">
      <c r="A150" s="30" t="s">
        <v>6</v>
      </c>
      <c r="B150" s="31">
        <v>42.9</v>
      </c>
      <c r="C150" s="32">
        <v>13</v>
      </c>
      <c r="D150" s="114" t="s">
        <v>7</v>
      </c>
      <c r="E150" s="309">
        <v>12</v>
      </c>
      <c r="F150" s="297">
        <v>12</v>
      </c>
      <c r="G150" s="241">
        <v>9</v>
      </c>
      <c r="H150" s="323">
        <v>9</v>
      </c>
      <c r="I150" s="61" t="s">
        <v>53</v>
      </c>
      <c r="J150" s="55"/>
      <c r="K150" s="55"/>
    </row>
    <row r="151" spans="1:11" s="61" customFormat="1" ht="20.25" customHeight="1">
      <c r="A151" s="30" t="s">
        <v>9</v>
      </c>
      <c r="B151" s="31">
        <v>42.82</v>
      </c>
      <c r="C151" s="32">
        <f>ROUNDDOWN(B151/3.3,0)</f>
        <v>12</v>
      </c>
      <c r="D151" s="387" t="s">
        <v>40</v>
      </c>
      <c r="E151" s="390">
        <v>30</v>
      </c>
      <c r="F151" s="393">
        <v>29</v>
      </c>
      <c r="G151" s="393">
        <v>23</v>
      </c>
      <c r="H151" s="376">
        <v>23</v>
      </c>
      <c r="I151" s="61" t="s">
        <v>54</v>
      </c>
      <c r="J151" s="250" t="s">
        <v>122</v>
      </c>
      <c r="K151" s="55"/>
    </row>
    <row r="152" spans="1:11" s="61" customFormat="1" ht="20.25" customHeight="1">
      <c r="A152" s="30" t="s">
        <v>12</v>
      </c>
      <c r="B152" s="73">
        <v>36.68</v>
      </c>
      <c r="C152" s="32">
        <f t="shared" ref="C152" si="17">ROUNDDOWN(B152/3.3,0)</f>
        <v>11</v>
      </c>
      <c r="D152" s="388"/>
      <c r="E152" s="391"/>
      <c r="F152" s="394"/>
      <c r="G152" s="394"/>
      <c r="H152" s="396"/>
      <c r="I152" s="61" t="s">
        <v>55</v>
      </c>
      <c r="J152" s="55"/>
      <c r="K152" s="55"/>
    </row>
    <row r="153" spans="1:11" s="61" customFormat="1" ht="20.25" customHeight="1">
      <c r="A153" s="30" t="s">
        <v>56</v>
      </c>
      <c r="B153" s="73">
        <v>37.64</v>
      </c>
      <c r="C153" s="32">
        <v>11</v>
      </c>
      <c r="D153" s="389"/>
      <c r="E153" s="392"/>
      <c r="F153" s="395"/>
      <c r="G153" s="395"/>
      <c r="H153" s="397"/>
      <c r="I153" s="61" t="s">
        <v>57</v>
      </c>
      <c r="J153" s="55"/>
      <c r="K153" s="55"/>
    </row>
    <row r="154" spans="1:11" s="61" customFormat="1" ht="20.25" customHeight="1">
      <c r="A154" s="30" t="s">
        <v>15</v>
      </c>
      <c r="B154" s="73">
        <v>36.68</v>
      </c>
      <c r="C154" s="32">
        <f>ROUNDDOWN(B154/1.98,0)</f>
        <v>18</v>
      </c>
      <c r="D154" s="387" t="s">
        <v>43</v>
      </c>
      <c r="E154" s="390">
        <v>24</v>
      </c>
      <c r="F154" s="393">
        <v>22</v>
      </c>
      <c r="G154" s="393">
        <v>37</v>
      </c>
      <c r="H154" s="376">
        <v>35</v>
      </c>
      <c r="I154" s="61" t="s">
        <v>58</v>
      </c>
      <c r="J154" s="55"/>
      <c r="K154" s="55"/>
    </row>
    <row r="155" spans="1:11" s="61" customFormat="1" ht="20.25" customHeight="1" thickBot="1">
      <c r="A155" s="30" t="s">
        <v>18</v>
      </c>
      <c r="B155" s="74">
        <v>45.09</v>
      </c>
      <c r="C155" s="32">
        <f>ROUNDDOWN(B155/1.98,0)</f>
        <v>22</v>
      </c>
      <c r="D155" s="398"/>
      <c r="E155" s="399"/>
      <c r="F155" s="400"/>
      <c r="G155" s="400"/>
      <c r="H155" s="377"/>
      <c r="I155" s="61" t="s">
        <v>59</v>
      </c>
      <c r="J155" s="55"/>
      <c r="K155" s="55"/>
    </row>
    <row r="156" spans="1:11" s="61" customFormat="1" ht="20.25" customHeight="1" thickTop="1" thickBot="1">
      <c r="A156" s="93" t="s">
        <v>60</v>
      </c>
      <c r="B156" s="51"/>
      <c r="C156" s="40"/>
      <c r="D156" s="113"/>
      <c r="E156" s="52">
        <f>SUM(E150:E155)</f>
        <v>66</v>
      </c>
      <c r="F156" s="88">
        <f>SUM(F150:F155)</f>
        <v>63</v>
      </c>
      <c r="G156" s="270">
        <f>SUM(G150:G155)</f>
        <v>69</v>
      </c>
      <c r="H156" s="270">
        <f>SUM(H150:H155)</f>
        <v>67</v>
      </c>
      <c r="I156" s="3" t="str">
        <f>IF(E156&lt;=80,"○","ERROR")</f>
        <v>○</v>
      </c>
      <c r="J156" s="55"/>
      <c r="K156" s="55"/>
    </row>
    <row r="157" spans="1:11" s="61" customFormat="1" ht="15" customHeight="1">
      <c r="A157" s="66"/>
      <c r="B157" s="66"/>
      <c r="C157" s="71"/>
      <c r="D157" s="71"/>
      <c r="E157" s="71"/>
      <c r="F157" s="66"/>
      <c r="G157" s="160"/>
      <c r="H157" s="160"/>
      <c r="J157" s="55"/>
      <c r="K157" s="55"/>
    </row>
    <row r="158" spans="1:11" s="61" customFormat="1" ht="15" thickBot="1">
      <c r="A158" s="46" t="s">
        <v>78</v>
      </c>
      <c r="B158" s="47"/>
      <c r="C158" s="48"/>
      <c r="D158" s="71"/>
      <c r="E158" s="370">
        <f>E23</f>
        <v>44287</v>
      </c>
      <c r="F158" s="370"/>
      <c r="G158" s="371" t="str">
        <f>G23</f>
        <v>R2.4.1</v>
      </c>
      <c r="H158" s="371"/>
      <c r="J158" s="55"/>
      <c r="K158" s="55"/>
    </row>
    <row r="159" spans="1:11" s="61" customFormat="1" ht="20.25" customHeight="1">
      <c r="A159" s="302" t="s">
        <v>1</v>
      </c>
      <c r="B159" s="302" t="s">
        <v>2</v>
      </c>
      <c r="C159" s="303" t="s">
        <v>3</v>
      </c>
      <c r="D159" s="112" t="s">
        <v>71</v>
      </c>
      <c r="E159" s="29" t="s">
        <v>75</v>
      </c>
      <c r="F159" s="324" t="s">
        <v>4</v>
      </c>
      <c r="G159" s="171" t="s">
        <v>75</v>
      </c>
      <c r="H159" s="171" t="s">
        <v>4</v>
      </c>
      <c r="J159" s="55"/>
      <c r="K159" s="55"/>
    </row>
    <row r="160" spans="1:11" s="61" customFormat="1" ht="20.25" customHeight="1">
      <c r="A160" s="378" t="s">
        <v>131</v>
      </c>
      <c r="B160" s="372">
        <v>27.05</v>
      </c>
      <c r="C160" s="357">
        <f>ROUNDDOWN(B160/3.3,0)</f>
        <v>8</v>
      </c>
      <c r="D160" s="114" t="s">
        <v>7</v>
      </c>
      <c r="E160" s="343">
        <v>2</v>
      </c>
      <c r="F160" s="345">
        <v>2</v>
      </c>
      <c r="G160" s="300">
        <v>8</v>
      </c>
      <c r="H160" s="299">
        <v>7</v>
      </c>
      <c r="J160" s="55"/>
      <c r="K160" s="55"/>
    </row>
    <row r="161" spans="1:11" s="61" customFormat="1" ht="20.25" customHeight="1">
      <c r="A161" s="380"/>
      <c r="B161" s="373"/>
      <c r="C161" s="381"/>
      <c r="D161" s="114" t="s">
        <v>40</v>
      </c>
      <c r="E161" s="382">
        <v>10</v>
      </c>
      <c r="F161" s="385">
        <v>3</v>
      </c>
      <c r="G161" s="314"/>
      <c r="H161" s="299"/>
      <c r="J161" s="55"/>
      <c r="K161" s="55"/>
    </row>
    <row r="162" spans="1:11" s="61" customFormat="1" ht="20.25" customHeight="1">
      <c r="A162" s="378" t="s">
        <v>77</v>
      </c>
      <c r="B162" s="372">
        <v>17.36</v>
      </c>
      <c r="C162" s="374" t="s">
        <v>33</v>
      </c>
      <c r="D162" s="304" t="s">
        <v>40</v>
      </c>
      <c r="E162" s="383"/>
      <c r="F162" s="386"/>
      <c r="G162" s="376">
        <v>6</v>
      </c>
      <c r="H162" s="300">
        <v>4</v>
      </c>
      <c r="J162" s="55"/>
      <c r="K162" s="55"/>
    </row>
    <row r="163" spans="1:11" s="61" customFormat="1" ht="20.25" customHeight="1" thickBot="1">
      <c r="A163" s="379"/>
      <c r="B163" s="373"/>
      <c r="C163" s="375"/>
      <c r="D163" s="115" t="s">
        <v>43</v>
      </c>
      <c r="E163" s="384"/>
      <c r="F163" s="346">
        <v>7</v>
      </c>
      <c r="G163" s="377"/>
      <c r="H163" s="299">
        <v>2</v>
      </c>
      <c r="J163" s="55"/>
      <c r="K163" s="55"/>
    </row>
    <row r="164" spans="1:11" s="61" customFormat="1" ht="20.25" customHeight="1" thickTop="1" thickBot="1">
      <c r="A164" s="93" t="s">
        <v>62</v>
      </c>
      <c r="B164" s="51"/>
      <c r="C164" s="40"/>
      <c r="D164" s="113"/>
      <c r="E164" s="347">
        <f>SUM(E160:E163)</f>
        <v>12</v>
      </c>
      <c r="F164" s="348">
        <f>SUM(F160:F163)</f>
        <v>12</v>
      </c>
      <c r="G164" s="270">
        <f>SUM(G160:G163)</f>
        <v>14</v>
      </c>
      <c r="H164" s="270">
        <f>SUM(H160:H163)</f>
        <v>13</v>
      </c>
      <c r="I164" s="3" t="str">
        <f>IF(E164&lt;=16,"○","ERROR")</f>
        <v>○</v>
      </c>
      <c r="J164" s="55"/>
      <c r="K164" s="55"/>
    </row>
    <row r="165" spans="1:11" s="55" customFormat="1" ht="14.25">
      <c r="E165" s="77"/>
      <c r="G165" s="185"/>
      <c r="H165" s="185"/>
      <c r="I165" s="61"/>
    </row>
    <row r="166" spans="1:11" s="61" customFormat="1" ht="14.25">
      <c r="A166" s="126" t="s">
        <v>61</v>
      </c>
      <c r="B166" s="54" t="s">
        <v>40</v>
      </c>
      <c r="C166" s="54" t="s">
        <v>41</v>
      </c>
      <c r="D166" s="54" t="s">
        <v>42</v>
      </c>
      <c r="E166" s="54" t="s">
        <v>43</v>
      </c>
      <c r="F166" s="64"/>
      <c r="G166" s="184"/>
      <c r="H166" s="185"/>
      <c r="I166" s="55"/>
      <c r="J166" s="55"/>
    </row>
    <row r="167" spans="1:11" s="61" customFormat="1" ht="14.25">
      <c r="A167" s="104" t="s">
        <v>77</v>
      </c>
      <c r="B167" s="56">
        <v>0</v>
      </c>
      <c r="C167" s="56">
        <v>0</v>
      </c>
      <c r="D167" s="57">
        <f>17.36-C167</f>
        <v>17.36</v>
      </c>
      <c r="E167" s="58">
        <f>ROUNDDOWN(D167/1.98,0)</f>
        <v>8</v>
      </c>
      <c r="F167" s="67"/>
      <c r="G167" s="160"/>
      <c r="H167" s="185"/>
      <c r="I167" s="55"/>
      <c r="J167" s="55"/>
    </row>
    <row r="168" spans="1:11" s="61" customFormat="1" ht="14.25">
      <c r="A168" s="55"/>
      <c r="B168" s="58">
        <v>1</v>
      </c>
      <c r="C168" s="58">
        <f>B168*3.3</f>
        <v>3.3</v>
      </c>
      <c r="D168" s="57">
        <f t="shared" ref="D168:D172" si="18">17.36-C168</f>
        <v>14.059999999999999</v>
      </c>
      <c r="E168" s="58">
        <f>ROUNDDOWN(D168/1.98,0)</f>
        <v>7</v>
      </c>
      <c r="F168" s="67"/>
      <c r="G168" s="160"/>
      <c r="H168" s="185"/>
      <c r="I168" s="55"/>
      <c r="J168" s="55"/>
    </row>
    <row r="169" spans="1:11" s="61" customFormat="1" ht="14.25">
      <c r="A169" s="55"/>
      <c r="B169" s="58">
        <v>2</v>
      </c>
      <c r="C169" s="58">
        <f t="shared" ref="C169:C172" si="19">B169*3.3</f>
        <v>6.6</v>
      </c>
      <c r="D169" s="57">
        <f t="shared" si="18"/>
        <v>10.76</v>
      </c>
      <c r="E169" s="58">
        <f t="shared" ref="E169:E172" si="20">ROUNDDOWN(D169/1.98,0)</f>
        <v>5</v>
      </c>
      <c r="F169" s="67"/>
      <c r="G169" s="160"/>
      <c r="H169" s="185"/>
      <c r="I169" s="55"/>
      <c r="J169" s="55"/>
    </row>
    <row r="170" spans="1:11" s="61" customFormat="1" ht="14.25">
      <c r="A170" s="55"/>
      <c r="B170" s="58">
        <v>3</v>
      </c>
      <c r="C170" s="58">
        <f t="shared" si="19"/>
        <v>9.8999999999999986</v>
      </c>
      <c r="D170" s="57">
        <f t="shared" si="18"/>
        <v>7.4600000000000009</v>
      </c>
      <c r="E170" s="58">
        <f t="shared" si="20"/>
        <v>3</v>
      </c>
      <c r="F170" s="67"/>
      <c r="G170" s="160"/>
      <c r="H170" s="185"/>
      <c r="I170" s="55"/>
      <c r="J170" s="55"/>
    </row>
    <row r="171" spans="1:11" s="61" customFormat="1" ht="14.25">
      <c r="A171" s="55"/>
      <c r="B171" s="58">
        <v>4</v>
      </c>
      <c r="C171" s="58">
        <f t="shared" si="19"/>
        <v>13.2</v>
      </c>
      <c r="D171" s="57">
        <f t="shared" si="18"/>
        <v>4.16</v>
      </c>
      <c r="E171" s="58">
        <f t="shared" si="20"/>
        <v>2</v>
      </c>
      <c r="F171" s="67"/>
      <c r="G171" s="160"/>
      <c r="H171" s="185"/>
      <c r="I171" s="55"/>
      <c r="J171" s="55"/>
    </row>
    <row r="172" spans="1:11" s="61" customFormat="1" ht="14.25">
      <c r="A172" s="55"/>
      <c r="B172" s="59">
        <v>5</v>
      </c>
      <c r="C172" s="59">
        <f t="shared" si="19"/>
        <v>16.5</v>
      </c>
      <c r="D172" s="57">
        <f t="shared" si="18"/>
        <v>0.85999999999999943</v>
      </c>
      <c r="E172" s="59">
        <f t="shared" si="20"/>
        <v>0</v>
      </c>
      <c r="F172" s="66"/>
      <c r="G172" s="160"/>
      <c r="H172" s="185"/>
      <c r="I172" s="55"/>
      <c r="J172" s="55"/>
    </row>
    <row r="175" spans="1:11" ht="20.25" customHeight="1">
      <c r="A175" s="344" t="s">
        <v>136</v>
      </c>
      <c r="C175" s="349">
        <f>E23</f>
        <v>44287</v>
      </c>
      <c r="D175" s="349"/>
      <c r="E175" s="365" t="str">
        <f>G23</f>
        <v>R2.4.1</v>
      </c>
      <c r="F175" s="365"/>
      <c r="G175" s="190"/>
    </row>
    <row r="176" spans="1:11" s="75" customFormat="1" ht="17.25" customHeight="1">
      <c r="A176" s="350" t="s">
        <v>68</v>
      </c>
      <c r="B176" s="351"/>
      <c r="C176" s="302" t="s">
        <v>75</v>
      </c>
      <c r="D176" s="236" t="s">
        <v>4</v>
      </c>
      <c r="E176" s="94" t="s">
        <v>75</v>
      </c>
      <c r="F176" s="83" t="s">
        <v>4</v>
      </c>
      <c r="G176" s="191"/>
      <c r="H176" s="162"/>
    </row>
    <row r="177" spans="1:9" ht="17.25" customHeight="1">
      <c r="A177" s="352" t="s">
        <v>65</v>
      </c>
      <c r="B177" s="353"/>
      <c r="C177" s="119">
        <f>E36</f>
        <v>200</v>
      </c>
      <c r="D177" s="86">
        <f>F36</f>
        <v>184</v>
      </c>
      <c r="E177" s="95">
        <f>G36</f>
        <v>200</v>
      </c>
      <c r="F177" s="95">
        <f>H36</f>
        <v>197</v>
      </c>
      <c r="I177"/>
    </row>
    <row r="178" spans="1:9" ht="17.25" customHeight="1">
      <c r="A178" s="352" t="s">
        <v>66</v>
      </c>
      <c r="B178" s="353"/>
      <c r="C178" s="119">
        <f>E51</f>
        <v>210</v>
      </c>
      <c r="D178" s="86">
        <f>F51</f>
        <v>201</v>
      </c>
      <c r="E178" s="95">
        <f>G51</f>
        <v>210</v>
      </c>
      <c r="F178" s="95">
        <f>H51</f>
        <v>203</v>
      </c>
      <c r="I178"/>
    </row>
    <row r="179" spans="1:9" ht="17.25" customHeight="1">
      <c r="A179" s="352" t="s">
        <v>39</v>
      </c>
      <c r="B179" s="353"/>
      <c r="C179" s="119">
        <f>E63</f>
        <v>56</v>
      </c>
      <c r="D179" s="86">
        <f>F63</f>
        <v>46</v>
      </c>
      <c r="E179" s="95">
        <f>G63</f>
        <v>59</v>
      </c>
      <c r="F179" s="95">
        <f>H63</f>
        <v>47</v>
      </c>
      <c r="I179"/>
    </row>
    <row r="180" spans="1:9" ht="17.25" customHeight="1">
      <c r="A180" s="352" t="s">
        <v>47</v>
      </c>
      <c r="B180" s="353"/>
      <c r="C180" s="119">
        <f>E93</f>
        <v>57</v>
      </c>
      <c r="D180" s="86">
        <f>F93</f>
        <v>52</v>
      </c>
      <c r="E180" s="95">
        <f>G93</f>
        <v>59</v>
      </c>
      <c r="F180" s="95">
        <f>H93</f>
        <v>58</v>
      </c>
      <c r="I180"/>
    </row>
    <row r="181" spans="1:9" ht="17.25" customHeight="1">
      <c r="A181" s="352" t="s">
        <v>67</v>
      </c>
      <c r="B181" s="353"/>
      <c r="C181" s="119">
        <f>E121</f>
        <v>118</v>
      </c>
      <c r="D181" s="86">
        <f>F121</f>
        <v>100</v>
      </c>
      <c r="E181" s="95">
        <f>G121</f>
        <v>121</v>
      </c>
      <c r="F181" s="95">
        <f>H121</f>
        <v>99</v>
      </c>
      <c r="I181"/>
    </row>
    <row r="182" spans="1:9" ht="17.25" customHeight="1">
      <c r="A182" s="352" t="s">
        <v>51</v>
      </c>
      <c r="B182" s="353"/>
      <c r="C182" s="119">
        <f>E132</f>
        <v>19</v>
      </c>
      <c r="D182" s="86">
        <f>F132</f>
        <v>7</v>
      </c>
      <c r="E182" s="95">
        <f>G132</f>
        <v>21</v>
      </c>
      <c r="F182" s="95">
        <f>H132</f>
        <v>9</v>
      </c>
      <c r="I182"/>
    </row>
    <row r="183" spans="1:9" ht="17.25" customHeight="1">
      <c r="A183" s="352" t="s">
        <v>52</v>
      </c>
      <c r="B183" s="353"/>
      <c r="C183" s="119">
        <f>E156</f>
        <v>66</v>
      </c>
      <c r="D183" s="86">
        <f>F156</f>
        <v>63</v>
      </c>
      <c r="E183" s="95">
        <f>G156</f>
        <v>69</v>
      </c>
      <c r="F183" s="95">
        <f>H156</f>
        <v>67</v>
      </c>
      <c r="I183"/>
    </row>
    <row r="184" spans="1:9" ht="17.25" customHeight="1" thickBot="1">
      <c r="A184" s="369" t="s">
        <v>61</v>
      </c>
      <c r="B184" s="363"/>
      <c r="C184" s="120">
        <f>E164</f>
        <v>12</v>
      </c>
      <c r="D184" s="87">
        <f>F164</f>
        <v>12</v>
      </c>
      <c r="E184" s="96">
        <f>G164</f>
        <v>14</v>
      </c>
      <c r="F184" s="96">
        <f>H164</f>
        <v>13</v>
      </c>
      <c r="I184"/>
    </row>
    <row r="185" spans="1:9" ht="17.25" customHeight="1" thickTop="1">
      <c r="A185" s="354" t="s">
        <v>69</v>
      </c>
      <c r="B185" s="355"/>
      <c r="C185" s="122">
        <f>SUM(C177:C184)</f>
        <v>738</v>
      </c>
      <c r="D185" s="88">
        <f>SUM(D177:D184)</f>
        <v>665</v>
      </c>
      <c r="E185" s="97">
        <f>SUM(E177:E184)</f>
        <v>753</v>
      </c>
      <c r="F185" s="97">
        <f>SUM(F177:F184)</f>
        <v>693</v>
      </c>
      <c r="I185"/>
    </row>
    <row r="186" spans="1:9" ht="20.25" customHeight="1">
      <c r="A186" s="79"/>
      <c r="B186" s="64"/>
      <c r="C186" s="17"/>
      <c r="D186" s="17"/>
      <c r="E186" s="136"/>
      <c r="F186" s="80"/>
      <c r="G186" s="192"/>
    </row>
    <row r="187" spans="1:9" ht="20.25" customHeight="1">
      <c r="C187" s="90">
        <f>E23</f>
        <v>44287</v>
      </c>
      <c r="D187" s="90"/>
      <c r="E187" s="365" t="str">
        <f>G23</f>
        <v>R2.4.1</v>
      </c>
      <c r="F187" s="365"/>
      <c r="G187" s="190"/>
    </row>
    <row r="188" spans="1:9" ht="17.25" customHeight="1">
      <c r="A188" s="366" t="s">
        <v>71</v>
      </c>
      <c r="B188" s="351"/>
      <c r="C188" s="302" t="s">
        <v>75</v>
      </c>
      <c r="D188" s="237" t="s">
        <v>4</v>
      </c>
      <c r="E188" s="94" t="s">
        <v>75</v>
      </c>
      <c r="F188" s="94" t="s">
        <v>4</v>
      </c>
      <c r="G188" s="191"/>
      <c r="I188"/>
    </row>
    <row r="189" spans="1:9" ht="17.25" customHeight="1">
      <c r="A189" s="353" t="s">
        <v>7</v>
      </c>
      <c r="B189" s="356"/>
      <c r="C189" s="119">
        <f>E25+E40+E57+E86+E112+E126+E150+E160</f>
        <v>49</v>
      </c>
      <c r="D189" s="86">
        <f>F25+F40+F57+F86+F112+F126+F150+F160</f>
        <v>42</v>
      </c>
      <c r="E189" s="95">
        <f>G25+G40+G57+G86+G112+G126+G150+G160</f>
        <v>51</v>
      </c>
      <c r="F189" s="95">
        <f>H25+H40+H57+H86+H112+H126+H150+H160</f>
        <v>45</v>
      </c>
      <c r="I189"/>
    </row>
    <row r="190" spans="1:9" ht="17.25" customHeight="1">
      <c r="A190" s="353" t="s">
        <v>40</v>
      </c>
      <c r="B190" s="356"/>
      <c r="C190" s="357">
        <f>E26+E28+E41+E58+E59+E88+E113+E114+E127+E151+E154+E161+E43</f>
        <v>246</v>
      </c>
      <c r="D190" s="86">
        <f>F26+F41+F58+F88+F87+F113+F127+F151+F161</f>
        <v>99</v>
      </c>
      <c r="E190" s="360">
        <f>G26+G28+G41+G43+G58+G59+G87+G113+G115+G127+G151+G162+G89+G154-3</f>
        <v>255</v>
      </c>
      <c r="F190" s="95">
        <f>H26+H41+H58+H87+H113+H127+H151+H162</f>
        <v>117</v>
      </c>
      <c r="I190"/>
    </row>
    <row r="191" spans="1:9" ht="17.25" customHeight="1">
      <c r="A191" s="353" t="s">
        <v>43</v>
      </c>
      <c r="B191" s="356"/>
      <c r="C191" s="367"/>
      <c r="D191" s="86">
        <f>F28+F43+F59+F89+F116+F114+F128+F154+F163</f>
        <v>138</v>
      </c>
      <c r="E191" s="368"/>
      <c r="F191" s="334">
        <f>H28+H43+H59+H89+H115+H128+H154+H163</f>
        <v>130</v>
      </c>
      <c r="I191"/>
    </row>
    <row r="192" spans="1:9" ht="17.25" customHeight="1">
      <c r="A192" s="353" t="s">
        <v>13</v>
      </c>
      <c r="B192" s="356"/>
      <c r="C192" s="357">
        <f>E30+E32+E34+E45+E47+E49+E129+E61+E60+E90+E91+E92+E117+E119+E120</f>
        <v>443</v>
      </c>
      <c r="D192" s="86">
        <f>F30+F45+F60+F90+F117+F118+F129</f>
        <v>119</v>
      </c>
      <c r="E192" s="360">
        <f>G30+G32+G34+G45+G47+G49+G60+G61+G90+G91+G92+G117+G119+G120+G127+G130-3</f>
        <v>447</v>
      </c>
      <c r="F192" s="334">
        <f>H30+H45+H60+H90+H117+H129</f>
        <v>123</v>
      </c>
      <c r="I192"/>
    </row>
    <row r="193" spans="1:9" ht="17.25" customHeight="1">
      <c r="A193" s="353" t="s">
        <v>73</v>
      </c>
      <c r="B193" s="356"/>
      <c r="C193" s="358"/>
      <c r="D193" s="86">
        <f>F32+F47+F61+F91+F119+F130</f>
        <v>125</v>
      </c>
      <c r="E193" s="361"/>
      <c r="F193" s="95">
        <f>H32+H47+H61+H91+H119+H130</f>
        <v>137</v>
      </c>
      <c r="I193"/>
    </row>
    <row r="194" spans="1:9" ht="17.25" customHeight="1" thickBot="1">
      <c r="A194" s="363" t="s">
        <v>74</v>
      </c>
      <c r="B194" s="364"/>
      <c r="C194" s="359"/>
      <c r="D194" s="87">
        <f>F34+F49+F62+F92+F120+F131</f>
        <v>142</v>
      </c>
      <c r="E194" s="362"/>
      <c r="F194" s="96">
        <f>H34+H49+H62+H92+H120+H131</f>
        <v>141</v>
      </c>
      <c r="I194"/>
    </row>
    <row r="195" spans="1:9" ht="17.25" customHeight="1" thickTop="1">
      <c r="A195" s="354" t="s">
        <v>69</v>
      </c>
      <c r="B195" s="355"/>
      <c r="C195" s="122">
        <f>SUM(C189:C194)</f>
        <v>738</v>
      </c>
      <c r="D195" s="88">
        <f>SUM(D189:D194)</f>
        <v>665</v>
      </c>
      <c r="E195" s="97">
        <f>SUM(E189:E194)</f>
        <v>753</v>
      </c>
      <c r="F195" s="97">
        <f>SUM(F189:F194)</f>
        <v>693</v>
      </c>
      <c r="I195"/>
    </row>
    <row r="198" spans="1:9" ht="20.25" customHeight="1">
      <c r="A198" s="344" t="s">
        <v>137</v>
      </c>
      <c r="C198" s="349">
        <v>44287</v>
      </c>
      <c r="D198" s="349"/>
      <c r="E198" s="349">
        <v>43922</v>
      </c>
      <c r="F198" s="349"/>
      <c r="G198" s="3"/>
      <c r="H198"/>
      <c r="I198"/>
    </row>
    <row r="199" spans="1:9" s="75" customFormat="1" ht="17.25" customHeight="1">
      <c r="A199" s="350" t="s">
        <v>68</v>
      </c>
      <c r="B199" s="351"/>
      <c r="C199" s="340" t="s">
        <v>75</v>
      </c>
      <c r="D199" s="342" t="s">
        <v>4</v>
      </c>
      <c r="E199" s="342" t="s">
        <v>75</v>
      </c>
      <c r="F199" s="342" t="s">
        <v>4</v>
      </c>
    </row>
    <row r="200" spans="1:9" ht="17.25" customHeight="1">
      <c r="A200" s="352" t="s">
        <v>133</v>
      </c>
      <c r="B200" s="353"/>
      <c r="C200" s="119">
        <v>60</v>
      </c>
      <c r="D200" s="86">
        <v>40</v>
      </c>
      <c r="E200" s="119">
        <v>60</v>
      </c>
      <c r="F200" s="86">
        <v>41</v>
      </c>
      <c r="G200"/>
      <c r="H200"/>
      <c r="I200"/>
    </row>
    <row r="201" spans="1:9" ht="17.25" customHeight="1" thickBot="1">
      <c r="A201" s="352" t="s">
        <v>134</v>
      </c>
      <c r="B201" s="353"/>
      <c r="C201" s="119">
        <v>90</v>
      </c>
      <c r="D201" s="86">
        <v>64</v>
      </c>
      <c r="E201" s="119">
        <v>90</v>
      </c>
      <c r="F201" s="86">
        <v>62</v>
      </c>
      <c r="G201"/>
      <c r="H201"/>
      <c r="I201"/>
    </row>
    <row r="202" spans="1:9" ht="17.25" customHeight="1" thickTop="1">
      <c r="A202" s="354" t="s">
        <v>69</v>
      </c>
      <c r="B202" s="355"/>
      <c r="C202" s="122">
        <v>150</v>
      </c>
      <c r="D202" s="88">
        <f>D200+D201</f>
        <v>104</v>
      </c>
      <c r="E202" s="122">
        <v>150</v>
      </c>
      <c r="F202" s="88">
        <f>SUM(F200+F201)</f>
        <v>103</v>
      </c>
      <c r="G202"/>
      <c r="H202"/>
      <c r="I202"/>
    </row>
  </sheetData>
  <mergeCells count="161">
    <mergeCell ref="A3:H3"/>
    <mergeCell ref="E23:F23"/>
    <mergeCell ref="G23:H23"/>
    <mergeCell ref="D26:D27"/>
    <mergeCell ref="E26:E27"/>
    <mergeCell ref="F26:F27"/>
    <mergeCell ref="G26:G27"/>
    <mergeCell ref="H26:H27"/>
    <mergeCell ref="D28:D29"/>
    <mergeCell ref="E28:E29"/>
    <mergeCell ref="F28:F29"/>
    <mergeCell ref="G28:G29"/>
    <mergeCell ref="H28:H29"/>
    <mergeCell ref="A5:H7"/>
    <mergeCell ref="H30:H31"/>
    <mergeCell ref="E38:F38"/>
    <mergeCell ref="G38:H38"/>
    <mergeCell ref="D41:D42"/>
    <mergeCell ref="E41:E42"/>
    <mergeCell ref="F41:F42"/>
    <mergeCell ref="G41:G42"/>
    <mergeCell ref="H41:H42"/>
    <mergeCell ref="D32:D33"/>
    <mergeCell ref="E32:E33"/>
    <mergeCell ref="F32:F33"/>
    <mergeCell ref="G32:G33"/>
    <mergeCell ref="H32:H33"/>
    <mergeCell ref="D34:D35"/>
    <mergeCell ref="E34:E35"/>
    <mergeCell ref="F34:F35"/>
    <mergeCell ref="G34:G35"/>
    <mergeCell ref="H34:H35"/>
    <mergeCell ref="D30:D31"/>
    <mergeCell ref="E30:E31"/>
    <mergeCell ref="F30:F31"/>
    <mergeCell ref="G30:G31"/>
    <mergeCell ref="D43:D44"/>
    <mergeCell ref="E43:E44"/>
    <mergeCell ref="F43:F44"/>
    <mergeCell ref="G43:G44"/>
    <mergeCell ref="H43:H44"/>
    <mergeCell ref="D45:D46"/>
    <mergeCell ref="E45:E46"/>
    <mergeCell ref="F45:F46"/>
    <mergeCell ref="G45:G46"/>
    <mergeCell ref="H45:H46"/>
    <mergeCell ref="D47:D48"/>
    <mergeCell ref="E47:E48"/>
    <mergeCell ref="F47:F48"/>
    <mergeCell ref="G47:G48"/>
    <mergeCell ref="H47:H48"/>
    <mergeCell ref="D49:D50"/>
    <mergeCell ref="E49:E50"/>
    <mergeCell ref="F49:F50"/>
    <mergeCell ref="G49:G50"/>
    <mergeCell ref="H49:H50"/>
    <mergeCell ref="E84:F84"/>
    <mergeCell ref="G84:H84"/>
    <mergeCell ref="A86:A87"/>
    <mergeCell ref="B86:B87"/>
    <mergeCell ref="C86:C87"/>
    <mergeCell ref="B88:B89"/>
    <mergeCell ref="C88:C89"/>
    <mergeCell ref="E55:F55"/>
    <mergeCell ref="G55:H55"/>
    <mergeCell ref="B58:B59"/>
    <mergeCell ref="C58:C59"/>
    <mergeCell ref="B61:B62"/>
    <mergeCell ref="C61:C62"/>
    <mergeCell ref="E61:E62"/>
    <mergeCell ref="G61:G62"/>
    <mergeCell ref="H87:H88"/>
    <mergeCell ref="G87:G88"/>
    <mergeCell ref="D86:D87"/>
    <mergeCell ref="E86:E87"/>
    <mergeCell ref="F86:F87"/>
    <mergeCell ref="E88:E89"/>
    <mergeCell ref="A114:A115"/>
    <mergeCell ref="B114:B115"/>
    <mergeCell ref="D117:D118"/>
    <mergeCell ref="G113:G114"/>
    <mergeCell ref="H113:H114"/>
    <mergeCell ref="B91:B92"/>
    <mergeCell ref="C91:C92"/>
    <mergeCell ref="F94:H94"/>
    <mergeCell ref="E110:F110"/>
    <mergeCell ref="G110:H110"/>
    <mergeCell ref="E117:E118"/>
    <mergeCell ref="F117:F118"/>
    <mergeCell ref="C114:C115"/>
    <mergeCell ref="D114:D116"/>
    <mergeCell ref="E114:E116"/>
    <mergeCell ref="F114:F116"/>
    <mergeCell ref="G115:G116"/>
    <mergeCell ref="H115:H116"/>
    <mergeCell ref="G117:G118"/>
    <mergeCell ref="H117:H118"/>
    <mergeCell ref="B130:B131"/>
    <mergeCell ref="C130:C131"/>
    <mergeCell ref="G130:G131"/>
    <mergeCell ref="E148:F148"/>
    <mergeCell ref="G148:H148"/>
    <mergeCell ref="E124:F124"/>
    <mergeCell ref="G124:H124"/>
    <mergeCell ref="B127:B128"/>
    <mergeCell ref="C127:C128"/>
    <mergeCell ref="G127:G129"/>
    <mergeCell ref="E127:E128"/>
    <mergeCell ref="E129:E131"/>
    <mergeCell ref="D151:D153"/>
    <mergeCell ref="E151:E153"/>
    <mergeCell ref="F151:F153"/>
    <mergeCell ref="G151:G153"/>
    <mergeCell ref="H151:H153"/>
    <mergeCell ref="D154:D155"/>
    <mergeCell ref="E154:E155"/>
    <mergeCell ref="F154:F155"/>
    <mergeCell ref="G154:G155"/>
    <mergeCell ref="H154:H155"/>
    <mergeCell ref="C175:D175"/>
    <mergeCell ref="E175:F175"/>
    <mergeCell ref="A176:B176"/>
    <mergeCell ref="A177:B177"/>
    <mergeCell ref="A178:B178"/>
    <mergeCell ref="A179:B179"/>
    <mergeCell ref="E158:F158"/>
    <mergeCell ref="G158:H158"/>
    <mergeCell ref="B162:B163"/>
    <mergeCell ref="C162:C163"/>
    <mergeCell ref="G162:G163"/>
    <mergeCell ref="A162:A163"/>
    <mergeCell ref="A160:A161"/>
    <mergeCell ref="B160:B161"/>
    <mergeCell ref="C160:C161"/>
    <mergeCell ref="E161:E163"/>
    <mergeCell ref="F161:F162"/>
    <mergeCell ref="E187:F187"/>
    <mergeCell ref="A188:B188"/>
    <mergeCell ref="A189:B189"/>
    <mergeCell ref="A190:B190"/>
    <mergeCell ref="C190:C191"/>
    <mergeCell ref="E190:E191"/>
    <mergeCell ref="A191:B191"/>
    <mergeCell ref="A180:B180"/>
    <mergeCell ref="A181:B181"/>
    <mergeCell ref="A182:B182"/>
    <mergeCell ref="A183:B183"/>
    <mergeCell ref="A184:B184"/>
    <mergeCell ref="A185:B185"/>
    <mergeCell ref="C198:D198"/>
    <mergeCell ref="E198:F198"/>
    <mergeCell ref="A199:B199"/>
    <mergeCell ref="A200:B200"/>
    <mergeCell ref="A201:B201"/>
    <mergeCell ref="A202:B202"/>
    <mergeCell ref="A192:B192"/>
    <mergeCell ref="C192:C194"/>
    <mergeCell ref="E192:E194"/>
    <mergeCell ref="A193:B193"/>
    <mergeCell ref="A194:B194"/>
    <mergeCell ref="A195:B195"/>
  </mergeCells>
  <phoneticPr fontId="3"/>
  <printOptions horizontalCentered="1"/>
  <pageMargins left="0.51181102362204722" right="0.51181102362204722" top="0.35433070866141736" bottom="0.15748031496062992" header="0.51181102362204722" footer="0.11811023622047245"/>
  <pageSetup paperSize="9" scale="99" orientation="portrait" r:id="rId1"/>
  <headerFooter>
    <oddFooter>&amp;C&amp;12&amp;P</oddFooter>
  </headerFooter>
  <rowBreaks count="3" manualBreakCount="3">
    <brk id="52" max="7" man="1"/>
    <brk id="107" max="7" man="1"/>
    <brk id="145"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2"/>
  <sheetViews>
    <sheetView view="pageBreakPreview" zoomScale="85" zoomScaleNormal="100" zoomScaleSheetLayoutView="85" workbookViewId="0">
      <selection activeCell="J78" sqref="J78:J79"/>
    </sheetView>
  </sheetViews>
  <sheetFormatPr defaultRowHeight="13.5"/>
  <cols>
    <col min="1" max="1" width="13" customWidth="1"/>
    <col min="2" max="2" width="11.125" customWidth="1"/>
    <col min="3" max="3" width="11.25" customWidth="1"/>
    <col min="4" max="4" width="11.125" customWidth="1"/>
    <col min="5" max="5" width="11.125" style="127" customWidth="1"/>
    <col min="6" max="6" width="11.125" customWidth="1"/>
    <col min="7" max="8" width="11" style="162" customWidth="1"/>
    <col min="9" max="9" width="9" style="3"/>
    <col min="11" max="11" width="11.625" customWidth="1"/>
  </cols>
  <sheetData>
    <row r="1" spans="1:10" ht="14.25">
      <c r="E1" s="2"/>
      <c r="F1" s="2"/>
      <c r="G1" s="161"/>
      <c r="H1" s="217"/>
    </row>
    <row r="2" spans="1:10" ht="14.25">
      <c r="B2" s="1"/>
      <c r="H2" s="218"/>
    </row>
    <row r="3" spans="1:10" ht="17.25">
      <c r="A3" s="453" t="s">
        <v>120</v>
      </c>
      <c r="B3" s="453"/>
      <c r="C3" s="453"/>
      <c r="D3" s="453"/>
      <c r="E3" s="453"/>
      <c r="F3" s="453"/>
      <c r="G3" s="453"/>
      <c r="H3" s="453"/>
    </row>
    <row r="4" spans="1:10" ht="14.25">
      <c r="A4" s="1"/>
      <c r="B4" s="1"/>
      <c r="C4" s="1"/>
      <c r="D4" s="1"/>
      <c r="E4" s="128"/>
      <c r="F4" s="1"/>
      <c r="G4" s="163"/>
      <c r="H4" s="163"/>
    </row>
    <row r="5" spans="1:10" ht="15" customHeight="1">
      <c r="A5" s="456" t="s">
        <v>125</v>
      </c>
      <c r="B5" s="456"/>
      <c r="C5" s="456"/>
      <c r="D5" s="456"/>
      <c r="E5" s="456"/>
      <c r="F5" s="456"/>
      <c r="G5" s="456"/>
      <c r="H5" s="456"/>
    </row>
    <row r="6" spans="1:10" ht="15" customHeight="1">
      <c r="A6" s="456"/>
      <c r="B6" s="456"/>
      <c r="C6" s="456"/>
      <c r="D6" s="456"/>
      <c r="E6" s="456"/>
      <c r="F6" s="456"/>
      <c r="G6" s="456"/>
      <c r="H6" s="456"/>
    </row>
    <row r="7" spans="1:10" ht="13.5" customHeight="1">
      <c r="A7" s="111"/>
      <c r="B7" s="21"/>
      <c r="C7" s="17"/>
      <c r="D7" s="17"/>
      <c r="E7" s="129"/>
      <c r="F7" s="17"/>
    </row>
    <row r="8" spans="1:10" ht="7.5" customHeight="1">
      <c r="A8" s="124"/>
      <c r="B8" s="18"/>
      <c r="C8" s="19"/>
      <c r="D8" s="19"/>
      <c r="E8" s="130"/>
      <c r="F8" s="19"/>
      <c r="G8" s="164"/>
      <c r="H8" s="165"/>
    </row>
    <row r="9" spans="1:10" ht="14.25">
      <c r="A9" s="24" t="s">
        <v>63</v>
      </c>
      <c r="B9" s="21"/>
      <c r="C9" s="17"/>
      <c r="D9" s="17"/>
      <c r="E9" s="129"/>
      <c r="F9" s="17"/>
      <c r="G9" s="159"/>
      <c r="H9" s="166"/>
    </row>
    <row r="10" spans="1:10" ht="14.25">
      <c r="A10" s="20" t="s">
        <v>84</v>
      </c>
      <c r="B10" s="21"/>
      <c r="C10" s="17"/>
      <c r="D10" s="17"/>
      <c r="E10" s="129"/>
      <c r="F10" s="17"/>
      <c r="G10" s="159"/>
      <c r="H10" s="166"/>
    </row>
    <row r="11" spans="1:10" ht="14.25">
      <c r="A11" s="20" t="s">
        <v>90</v>
      </c>
      <c r="B11" s="21"/>
      <c r="C11" s="17"/>
      <c r="D11" s="17"/>
      <c r="E11" s="138" t="s">
        <v>85</v>
      </c>
      <c r="F11" s="17"/>
      <c r="G11" s="159"/>
      <c r="H11" s="166"/>
      <c r="J11" s="261" t="s">
        <v>124</v>
      </c>
    </row>
    <row r="12" spans="1:10" ht="14.25">
      <c r="A12" s="24" t="s">
        <v>64</v>
      </c>
      <c r="B12" s="21"/>
      <c r="C12" s="17"/>
      <c r="D12" s="17"/>
      <c r="E12" s="129"/>
      <c r="F12" s="17"/>
      <c r="G12" s="159"/>
      <c r="H12" s="166"/>
    </row>
    <row r="13" spans="1:10" ht="14.25">
      <c r="A13" s="103" t="s">
        <v>7</v>
      </c>
      <c r="B13" s="106" t="s">
        <v>76</v>
      </c>
      <c r="C13" s="22" t="s">
        <v>8</v>
      </c>
      <c r="D13" s="22"/>
      <c r="E13" s="129"/>
      <c r="F13" s="17"/>
      <c r="G13" s="159"/>
      <c r="H13" s="166"/>
    </row>
    <row r="14" spans="1:10" ht="14.25">
      <c r="A14" s="103" t="s">
        <v>10</v>
      </c>
      <c r="B14" s="106" t="s">
        <v>76</v>
      </c>
      <c r="C14" s="22" t="s">
        <v>11</v>
      </c>
      <c r="D14" s="22"/>
      <c r="E14" s="129"/>
      <c r="F14" s="17"/>
      <c r="G14" s="159"/>
      <c r="H14" s="166"/>
    </row>
    <row r="15" spans="1:10" ht="14.25">
      <c r="A15" s="103" t="s">
        <v>13</v>
      </c>
      <c r="B15" s="106" t="s">
        <v>76</v>
      </c>
      <c r="C15" s="22" t="s">
        <v>14</v>
      </c>
      <c r="D15" s="22"/>
      <c r="E15" s="129"/>
      <c r="F15" s="17"/>
      <c r="G15" s="159"/>
      <c r="H15" s="166"/>
    </row>
    <row r="16" spans="1:10" ht="14.25">
      <c r="A16" s="103" t="s">
        <v>16</v>
      </c>
      <c r="B16" s="106" t="s">
        <v>76</v>
      </c>
      <c r="C16" s="22" t="s">
        <v>17</v>
      </c>
      <c r="D16" s="22"/>
      <c r="E16" s="129"/>
      <c r="G16" s="159"/>
      <c r="H16" s="167" t="s">
        <v>83</v>
      </c>
    </row>
    <row r="17" spans="1:11" ht="7.5" customHeight="1">
      <c r="A17" s="107"/>
      <c r="B17" s="108"/>
      <c r="C17" s="23"/>
      <c r="D17" s="23"/>
      <c r="E17" s="131"/>
      <c r="F17" s="137"/>
      <c r="G17" s="168"/>
      <c r="H17" s="169"/>
    </row>
    <row r="18" spans="1:11" ht="7.5" customHeight="1">
      <c r="A18" s="109"/>
      <c r="B18" s="110"/>
      <c r="C18" s="19"/>
      <c r="D18" s="19"/>
      <c r="E18" s="130"/>
      <c r="F18" s="19"/>
    </row>
    <row r="19" spans="1:11" ht="14.25">
      <c r="A19" s="102" t="s">
        <v>126</v>
      </c>
    </row>
    <row r="20" spans="1:11" ht="14.25">
      <c r="A20" s="25"/>
      <c r="H20" s="170"/>
    </row>
    <row r="21" spans="1:11" ht="15" thickBot="1">
      <c r="A21" s="46" t="s">
        <v>0</v>
      </c>
      <c r="B21" s="4"/>
      <c r="C21" s="4"/>
      <c r="D21" s="17"/>
      <c r="E21" s="454" t="s">
        <v>121</v>
      </c>
      <c r="F21" s="454"/>
      <c r="G21" s="371">
        <v>43556</v>
      </c>
      <c r="H21" s="371"/>
    </row>
    <row r="22" spans="1:11" ht="20.25" customHeight="1">
      <c r="A22" s="231" t="s">
        <v>1</v>
      </c>
      <c r="B22" s="233" t="s">
        <v>2</v>
      </c>
      <c r="C22" s="232" t="s">
        <v>3</v>
      </c>
      <c r="D22" s="112" t="s">
        <v>71</v>
      </c>
      <c r="E22" s="132" t="s">
        <v>75</v>
      </c>
      <c r="F22" s="216" t="s">
        <v>4</v>
      </c>
      <c r="G22" s="171" t="s">
        <v>75</v>
      </c>
      <c r="H22" s="171" t="s">
        <v>4</v>
      </c>
      <c r="J22" s="5" t="s">
        <v>5</v>
      </c>
    </row>
    <row r="23" spans="1:11" ht="20.25" customHeight="1">
      <c r="A23" s="30" t="s">
        <v>6</v>
      </c>
      <c r="B23" s="31">
        <v>101.75</v>
      </c>
      <c r="C23" s="32">
        <f>ROUNDDOWN(B23/3.3,0)</f>
        <v>30</v>
      </c>
      <c r="D23" s="114" t="s">
        <v>7</v>
      </c>
      <c r="E23" s="69">
        <v>12</v>
      </c>
      <c r="F23" s="296">
        <v>10</v>
      </c>
      <c r="G23" s="244">
        <v>12</v>
      </c>
      <c r="H23" s="281">
        <v>12</v>
      </c>
      <c r="J23" s="6" t="s">
        <v>7</v>
      </c>
      <c r="K23" s="7" t="s">
        <v>8</v>
      </c>
    </row>
    <row r="24" spans="1:11" ht="20.25" customHeight="1">
      <c r="A24" s="33" t="s">
        <v>9</v>
      </c>
      <c r="B24" s="34">
        <v>59</v>
      </c>
      <c r="C24" s="35">
        <f t="shared" ref="C24:C25" si="0">ROUNDDOWN(B24/3.3,0)</f>
        <v>17</v>
      </c>
      <c r="D24" s="449" t="s">
        <v>40</v>
      </c>
      <c r="E24" s="444">
        <v>24</v>
      </c>
      <c r="F24" s="445">
        <v>24</v>
      </c>
      <c r="G24" s="447">
        <v>24</v>
      </c>
      <c r="H24" s="439">
        <v>24</v>
      </c>
      <c r="J24" s="6" t="s">
        <v>10</v>
      </c>
      <c r="K24" s="7" t="s">
        <v>11</v>
      </c>
    </row>
    <row r="25" spans="1:11" ht="20.25" customHeight="1">
      <c r="A25" s="33" t="s">
        <v>12</v>
      </c>
      <c r="B25" s="34">
        <v>27</v>
      </c>
      <c r="C25" s="35">
        <f t="shared" si="0"/>
        <v>8</v>
      </c>
      <c r="D25" s="450"/>
      <c r="E25" s="444"/>
      <c r="F25" s="446"/>
      <c r="G25" s="447"/>
      <c r="H25" s="440"/>
      <c r="J25" s="6" t="s">
        <v>13</v>
      </c>
      <c r="K25" s="7" t="s">
        <v>14</v>
      </c>
    </row>
    <row r="26" spans="1:11" ht="20.25" customHeight="1">
      <c r="A26" s="33" t="s">
        <v>15</v>
      </c>
      <c r="B26" s="34">
        <v>31</v>
      </c>
      <c r="C26" s="35">
        <f t="shared" ref="C26:C33" si="1">ROUNDDOWN(B26/1.98,0)</f>
        <v>15</v>
      </c>
      <c r="D26" s="449" t="s">
        <v>43</v>
      </c>
      <c r="E26" s="444">
        <v>30</v>
      </c>
      <c r="F26" s="445">
        <v>30</v>
      </c>
      <c r="G26" s="447">
        <v>30</v>
      </c>
      <c r="H26" s="439">
        <v>29</v>
      </c>
      <c r="I26" s="8"/>
      <c r="J26" s="6" t="s">
        <v>16</v>
      </c>
      <c r="K26" s="7" t="s">
        <v>17</v>
      </c>
    </row>
    <row r="27" spans="1:11" ht="20.25" customHeight="1">
      <c r="A27" s="33" t="s">
        <v>18</v>
      </c>
      <c r="B27" s="34">
        <v>31</v>
      </c>
      <c r="C27" s="35">
        <f t="shared" si="1"/>
        <v>15</v>
      </c>
      <c r="D27" s="450"/>
      <c r="E27" s="444"/>
      <c r="F27" s="446"/>
      <c r="G27" s="447"/>
      <c r="H27" s="440"/>
      <c r="I27" s="8"/>
    </row>
    <row r="28" spans="1:11" ht="20.25" customHeight="1">
      <c r="A28" s="33" t="s">
        <v>19</v>
      </c>
      <c r="B28" s="34">
        <v>48.75</v>
      </c>
      <c r="C28" s="35">
        <f t="shared" si="1"/>
        <v>24</v>
      </c>
      <c r="D28" s="449" t="s">
        <v>13</v>
      </c>
      <c r="E28" s="448">
        <v>42</v>
      </c>
      <c r="F28" s="435">
        <v>41</v>
      </c>
      <c r="G28" s="447">
        <v>44</v>
      </c>
      <c r="H28" s="439">
        <v>39</v>
      </c>
      <c r="J28" s="3" t="s">
        <v>20</v>
      </c>
    </row>
    <row r="29" spans="1:11" ht="20.25" customHeight="1">
      <c r="A29" s="33" t="s">
        <v>21</v>
      </c>
      <c r="B29" s="34">
        <v>48.75</v>
      </c>
      <c r="C29" s="35">
        <f t="shared" si="1"/>
        <v>24</v>
      </c>
      <c r="D29" s="450"/>
      <c r="E29" s="448"/>
      <c r="F29" s="438"/>
      <c r="G29" s="447"/>
      <c r="H29" s="440"/>
      <c r="J29" s="3" t="s">
        <v>22</v>
      </c>
    </row>
    <row r="30" spans="1:11" ht="20.25" customHeight="1">
      <c r="A30" s="33" t="s">
        <v>23</v>
      </c>
      <c r="B30" s="34">
        <v>47.75</v>
      </c>
      <c r="C30" s="35">
        <f t="shared" si="1"/>
        <v>24</v>
      </c>
      <c r="D30" s="449" t="s">
        <v>73</v>
      </c>
      <c r="E30" s="390">
        <v>44</v>
      </c>
      <c r="F30" s="435">
        <v>41</v>
      </c>
      <c r="G30" s="407">
        <v>48</v>
      </c>
      <c r="H30" s="439">
        <v>43</v>
      </c>
      <c r="J30" s="3" t="s">
        <v>24</v>
      </c>
    </row>
    <row r="31" spans="1:11" ht="20.25" customHeight="1">
      <c r="A31" s="33" t="s">
        <v>25</v>
      </c>
      <c r="B31" s="34">
        <v>47.75</v>
      </c>
      <c r="C31" s="35">
        <f t="shared" si="1"/>
        <v>24</v>
      </c>
      <c r="D31" s="450"/>
      <c r="E31" s="392"/>
      <c r="F31" s="438"/>
      <c r="G31" s="408"/>
      <c r="H31" s="440"/>
      <c r="J31" s="9"/>
    </row>
    <row r="32" spans="1:11" ht="20.25" customHeight="1">
      <c r="A32" s="33" t="s">
        <v>26</v>
      </c>
      <c r="B32" s="34">
        <v>47.75</v>
      </c>
      <c r="C32" s="35">
        <f t="shared" si="1"/>
        <v>24</v>
      </c>
      <c r="D32" s="449" t="s">
        <v>74</v>
      </c>
      <c r="E32" s="382">
        <v>48</v>
      </c>
      <c r="F32" s="445">
        <v>48</v>
      </c>
      <c r="G32" s="407">
        <v>42</v>
      </c>
      <c r="H32" s="439">
        <v>33</v>
      </c>
    </row>
    <row r="33" spans="1:9" ht="20.25" customHeight="1" thickBot="1">
      <c r="A33" s="36" t="s">
        <v>27</v>
      </c>
      <c r="B33" s="37">
        <v>47.75</v>
      </c>
      <c r="C33" s="38">
        <f t="shared" si="1"/>
        <v>24</v>
      </c>
      <c r="D33" s="451"/>
      <c r="E33" s="383"/>
      <c r="F33" s="476"/>
      <c r="G33" s="405"/>
      <c r="H33" s="443"/>
    </row>
    <row r="34" spans="1:9" ht="20.25" customHeight="1" thickTop="1" thickBot="1">
      <c r="A34" s="92" t="s">
        <v>28</v>
      </c>
      <c r="B34" s="39"/>
      <c r="C34" s="40"/>
      <c r="D34" s="113"/>
      <c r="E34" s="294">
        <f>SUM(E23:E33)</f>
        <v>200</v>
      </c>
      <c r="F34" s="295">
        <f>SUM(F23:F33)</f>
        <v>194</v>
      </c>
      <c r="G34" s="292">
        <f>SUM(G23:G33)</f>
        <v>200</v>
      </c>
      <c r="H34" s="292">
        <f>SUM(H23:H33)</f>
        <v>180</v>
      </c>
      <c r="I34" s="3" t="str">
        <f>IF(E34&lt;=200,"○","ERROR")</f>
        <v>○</v>
      </c>
    </row>
    <row r="35" spans="1:9" ht="20.25" customHeight="1">
      <c r="A35" s="10"/>
      <c r="B35" s="11"/>
      <c r="C35" s="12"/>
      <c r="D35" s="12"/>
      <c r="E35" s="133"/>
      <c r="F35" s="13"/>
      <c r="G35" s="174"/>
      <c r="H35" s="174"/>
    </row>
    <row r="36" spans="1:9" ht="15" thickBot="1">
      <c r="A36" s="46" t="s">
        <v>29</v>
      </c>
      <c r="B36" s="4"/>
      <c r="C36" s="4"/>
      <c r="D36" s="17"/>
      <c r="E36" s="370" t="str">
        <f>E21</f>
        <v>R2.4.1</v>
      </c>
      <c r="F36" s="370"/>
      <c r="G36" s="371">
        <f>G21</f>
        <v>43556</v>
      </c>
      <c r="H36" s="371"/>
    </row>
    <row r="37" spans="1:9" ht="20.25" customHeight="1">
      <c r="A37" s="231" t="s">
        <v>1</v>
      </c>
      <c r="B37" s="233" t="s">
        <v>2</v>
      </c>
      <c r="C37" s="232" t="s">
        <v>3</v>
      </c>
      <c r="D37" s="112" t="s">
        <v>71</v>
      </c>
      <c r="E37" s="29" t="s">
        <v>75</v>
      </c>
      <c r="F37" s="203" t="s">
        <v>4</v>
      </c>
      <c r="G37" s="171" t="s">
        <v>75</v>
      </c>
      <c r="H37" s="171" t="s">
        <v>4</v>
      </c>
    </row>
    <row r="38" spans="1:9" ht="20.25" customHeight="1">
      <c r="A38" s="30" t="s">
        <v>6</v>
      </c>
      <c r="B38" s="31">
        <v>122.91</v>
      </c>
      <c r="C38" s="32">
        <f>ROUNDDOWN(B38/3.3,0)</f>
        <v>37</v>
      </c>
      <c r="D38" s="114" t="s">
        <v>80</v>
      </c>
      <c r="E38" s="156">
        <v>12</v>
      </c>
      <c r="F38" s="280">
        <v>12</v>
      </c>
      <c r="G38" s="244">
        <v>12</v>
      </c>
      <c r="H38" s="281">
        <v>12</v>
      </c>
      <c r="I38" s="8"/>
    </row>
    <row r="39" spans="1:9" ht="20.25" customHeight="1">
      <c r="A39" s="30" t="s">
        <v>9</v>
      </c>
      <c r="B39" s="31">
        <v>43.42</v>
      </c>
      <c r="C39" s="32">
        <f t="shared" ref="C39:C40" si="2">ROUNDDOWN(B39/3.3,0)</f>
        <v>13</v>
      </c>
      <c r="D39" s="387" t="s">
        <v>40</v>
      </c>
      <c r="E39" s="444">
        <v>24</v>
      </c>
      <c r="F39" s="445">
        <v>24</v>
      </c>
      <c r="G39" s="447">
        <v>24</v>
      </c>
      <c r="H39" s="439">
        <v>24</v>
      </c>
      <c r="I39" s="8"/>
    </row>
    <row r="40" spans="1:9" ht="20.25" customHeight="1">
      <c r="A40" s="30" t="s">
        <v>12</v>
      </c>
      <c r="B40" s="31">
        <v>43.42</v>
      </c>
      <c r="C40" s="32">
        <f t="shared" si="2"/>
        <v>13</v>
      </c>
      <c r="D40" s="389"/>
      <c r="E40" s="444"/>
      <c r="F40" s="446"/>
      <c r="G40" s="447"/>
      <c r="H40" s="440"/>
      <c r="I40" s="8"/>
    </row>
    <row r="41" spans="1:9" ht="20.25" customHeight="1">
      <c r="A41" s="30" t="s">
        <v>15</v>
      </c>
      <c r="B41" s="31">
        <v>43.06</v>
      </c>
      <c r="C41" s="32">
        <f t="shared" ref="C41:C48" si="3">ROUNDDOWN(B41/1.98,0)</f>
        <v>21</v>
      </c>
      <c r="D41" s="387" t="s">
        <v>43</v>
      </c>
      <c r="E41" s="444">
        <v>30</v>
      </c>
      <c r="F41" s="445">
        <v>30</v>
      </c>
      <c r="G41" s="447">
        <v>30</v>
      </c>
      <c r="H41" s="439">
        <v>30</v>
      </c>
      <c r="I41" s="8"/>
    </row>
    <row r="42" spans="1:9" ht="20.25" customHeight="1">
      <c r="A42" s="30" t="s">
        <v>18</v>
      </c>
      <c r="B42" s="31">
        <v>43.06</v>
      </c>
      <c r="C42" s="32">
        <f t="shared" si="3"/>
        <v>21</v>
      </c>
      <c r="D42" s="389"/>
      <c r="E42" s="444"/>
      <c r="F42" s="446"/>
      <c r="G42" s="447"/>
      <c r="H42" s="440"/>
      <c r="I42" s="8"/>
    </row>
    <row r="43" spans="1:9" ht="20.25" customHeight="1">
      <c r="A43" s="30" t="s">
        <v>19</v>
      </c>
      <c r="B43" s="31">
        <v>51.07</v>
      </c>
      <c r="C43" s="32">
        <f t="shared" si="3"/>
        <v>25</v>
      </c>
      <c r="D43" s="387" t="s">
        <v>13</v>
      </c>
      <c r="E43" s="444">
        <v>44</v>
      </c>
      <c r="F43" s="445">
        <v>44</v>
      </c>
      <c r="G43" s="447">
        <v>40</v>
      </c>
      <c r="H43" s="439">
        <v>40</v>
      </c>
      <c r="I43" s="8"/>
    </row>
    <row r="44" spans="1:9" ht="20.25" customHeight="1">
      <c r="A44" s="30" t="s">
        <v>21</v>
      </c>
      <c r="B44" s="31">
        <v>51.07</v>
      </c>
      <c r="C44" s="32">
        <f t="shared" si="3"/>
        <v>25</v>
      </c>
      <c r="D44" s="389"/>
      <c r="E44" s="444"/>
      <c r="F44" s="446"/>
      <c r="G44" s="447"/>
      <c r="H44" s="440"/>
      <c r="I44" s="8"/>
    </row>
    <row r="45" spans="1:9" ht="20.25" customHeight="1">
      <c r="A45" s="33" t="s">
        <v>23</v>
      </c>
      <c r="B45" s="31">
        <v>56.31</v>
      </c>
      <c r="C45" s="32">
        <f t="shared" si="3"/>
        <v>28</v>
      </c>
      <c r="D45" s="387" t="s">
        <v>73</v>
      </c>
      <c r="E45" s="390">
        <v>46</v>
      </c>
      <c r="F45" s="435">
        <v>40</v>
      </c>
      <c r="G45" s="407">
        <v>50</v>
      </c>
      <c r="H45" s="439">
        <v>50</v>
      </c>
      <c r="I45" s="8"/>
    </row>
    <row r="46" spans="1:9" ht="20.25" customHeight="1">
      <c r="A46" s="33" t="s">
        <v>25</v>
      </c>
      <c r="B46" s="31">
        <v>56.31</v>
      </c>
      <c r="C46" s="32">
        <f t="shared" si="3"/>
        <v>28</v>
      </c>
      <c r="D46" s="389"/>
      <c r="E46" s="392"/>
      <c r="F46" s="438"/>
      <c r="G46" s="408"/>
      <c r="H46" s="440"/>
      <c r="I46" s="8"/>
    </row>
    <row r="47" spans="1:9" ht="20.25" customHeight="1">
      <c r="A47" s="33" t="s">
        <v>26</v>
      </c>
      <c r="B47" s="31">
        <v>56.31</v>
      </c>
      <c r="C47" s="32">
        <f t="shared" si="3"/>
        <v>28</v>
      </c>
      <c r="D47" s="387" t="s">
        <v>74</v>
      </c>
      <c r="E47" s="390">
        <v>54</v>
      </c>
      <c r="F47" s="441">
        <v>51</v>
      </c>
      <c r="G47" s="407">
        <v>54</v>
      </c>
      <c r="H47" s="439">
        <v>41</v>
      </c>
      <c r="I47" s="8"/>
    </row>
    <row r="48" spans="1:9" ht="20.25" customHeight="1" thickBot="1">
      <c r="A48" s="36" t="s">
        <v>27</v>
      </c>
      <c r="B48" s="44">
        <v>56.31</v>
      </c>
      <c r="C48" s="45">
        <f t="shared" si="3"/>
        <v>28</v>
      </c>
      <c r="D48" s="398"/>
      <c r="E48" s="391"/>
      <c r="F48" s="442"/>
      <c r="G48" s="405"/>
      <c r="H48" s="443"/>
      <c r="I48" s="8"/>
    </row>
    <row r="49" spans="1:10" ht="20.25" customHeight="1" thickTop="1" thickBot="1">
      <c r="A49" s="92" t="s">
        <v>30</v>
      </c>
      <c r="B49" s="39"/>
      <c r="C49" s="40"/>
      <c r="D49" s="113"/>
      <c r="E49" s="294">
        <f>SUM(E38:E48)</f>
        <v>210</v>
      </c>
      <c r="F49" s="295">
        <f>SUM(F38:F48)</f>
        <v>201</v>
      </c>
      <c r="G49" s="292">
        <f>SUM(G38:G48)</f>
        <v>210</v>
      </c>
      <c r="H49" s="293">
        <f>SUM(H38:H48)</f>
        <v>197</v>
      </c>
      <c r="I49" s="3" t="str">
        <f>IF(E49&lt;=210,"○","ERROR")</f>
        <v>○</v>
      </c>
      <c r="J49" s="3"/>
    </row>
    <row r="50" spans="1:10">
      <c r="B50" s="14"/>
      <c r="C50" s="15"/>
      <c r="D50" s="15"/>
    </row>
    <row r="51" spans="1:10">
      <c r="B51" s="14"/>
      <c r="C51" s="15"/>
      <c r="D51" s="15"/>
    </row>
    <row r="52" spans="1:10">
      <c r="B52" s="14"/>
      <c r="C52" s="15"/>
      <c r="D52" s="15"/>
    </row>
    <row r="53" spans="1:10" ht="15" thickBot="1">
      <c r="A53" s="46" t="s">
        <v>31</v>
      </c>
      <c r="B53" s="47"/>
      <c r="C53" s="48"/>
      <c r="D53" s="71"/>
      <c r="E53" s="370" t="str">
        <f>E21</f>
        <v>R2.4.1</v>
      </c>
      <c r="F53" s="370"/>
      <c r="G53" s="371">
        <f>G21</f>
        <v>43556</v>
      </c>
      <c r="H53" s="371"/>
    </row>
    <row r="54" spans="1:10" ht="20.25" customHeight="1">
      <c r="A54" s="233" t="s">
        <v>1</v>
      </c>
      <c r="B54" s="233" t="s">
        <v>2</v>
      </c>
      <c r="C54" s="232" t="s">
        <v>3</v>
      </c>
      <c r="D54" s="112" t="s">
        <v>71</v>
      </c>
      <c r="E54" s="29" t="s">
        <v>75</v>
      </c>
      <c r="F54" s="203" t="s">
        <v>4</v>
      </c>
      <c r="G54" s="171" t="s">
        <v>75</v>
      </c>
      <c r="H54" s="171" t="s">
        <v>4</v>
      </c>
    </row>
    <row r="55" spans="1:10" ht="20.25" customHeight="1">
      <c r="A55" s="30" t="s">
        <v>6</v>
      </c>
      <c r="B55" s="31">
        <v>24.3</v>
      </c>
      <c r="C55" s="32">
        <f>ROUNDDOWN(B55/3.3,0)</f>
        <v>7</v>
      </c>
      <c r="D55" s="235" t="s">
        <v>7</v>
      </c>
      <c r="E55" s="156">
        <v>3</v>
      </c>
      <c r="F55" s="280">
        <v>3</v>
      </c>
      <c r="G55" s="246">
        <v>0</v>
      </c>
      <c r="H55" s="264">
        <v>0</v>
      </c>
    </row>
    <row r="56" spans="1:10" ht="20.25" customHeight="1">
      <c r="A56" s="30" t="s">
        <v>32</v>
      </c>
      <c r="B56" s="372">
        <v>51.28</v>
      </c>
      <c r="C56" s="374" t="s">
        <v>33</v>
      </c>
      <c r="D56" s="114" t="s">
        <v>40</v>
      </c>
      <c r="E56" s="154">
        <v>5</v>
      </c>
      <c r="F56" s="280">
        <v>5</v>
      </c>
      <c r="G56" s="248">
        <v>14</v>
      </c>
      <c r="H56" s="281">
        <v>13</v>
      </c>
    </row>
    <row r="57" spans="1:10" ht="20.25" customHeight="1">
      <c r="A57" s="30" t="s">
        <v>34</v>
      </c>
      <c r="B57" s="373"/>
      <c r="C57" s="375"/>
      <c r="D57" s="235" t="s">
        <v>43</v>
      </c>
      <c r="E57" s="155">
        <v>16</v>
      </c>
      <c r="F57" s="280">
        <v>16</v>
      </c>
      <c r="G57" s="249">
        <v>10</v>
      </c>
      <c r="H57" s="281">
        <v>10</v>
      </c>
    </row>
    <row r="58" spans="1:10" ht="20.25" customHeight="1">
      <c r="A58" s="30" t="s">
        <v>35</v>
      </c>
      <c r="B58" s="34">
        <v>41.84</v>
      </c>
      <c r="C58" s="32">
        <f t="shared" ref="C58:C59" si="4">ROUNDDOWN(B58/1.98,0)</f>
        <v>21</v>
      </c>
      <c r="D58" s="114" t="s">
        <v>13</v>
      </c>
      <c r="E58" s="258">
        <v>15</v>
      </c>
      <c r="F58" s="289">
        <v>8</v>
      </c>
      <c r="G58" s="260">
        <v>15</v>
      </c>
      <c r="H58" s="265">
        <v>7</v>
      </c>
    </row>
    <row r="59" spans="1:10" ht="20.25" customHeight="1">
      <c r="A59" s="30" t="s">
        <v>36</v>
      </c>
      <c r="B59" s="401">
        <v>48.24</v>
      </c>
      <c r="C59" s="403">
        <f t="shared" si="4"/>
        <v>24</v>
      </c>
      <c r="D59" s="114" t="s">
        <v>73</v>
      </c>
      <c r="E59" s="390">
        <v>20</v>
      </c>
      <c r="F59" s="290">
        <v>8</v>
      </c>
      <c r="G59" s="407">
        <v>20</v>
      </c>
      <c r="H59" s="266">
        <v>9</v>
      </c>
    </row>
    <row r="60" spans="1:10" ht="20.25" customHeight="1" thickBot="1">
      <c r="A60" s="50" t="s">
        <v>37</v>
      </c>
      <c r="B60" s="402"/>
      <c r="C60" s="404"/>
      <c r="D60" s="115" t="s">
        <v>74</v>
      </c>
      <c r="E60" s="399"/>
      <c r="F60" s="291">
        <v>8</v>
      </c>
      <c r="G60" s="406"/>
      <c r="H60" s="267">
        <v>8</v>
      </c>
    </row>
    <row r="61" spans="1:10" ht="20.25" customHeight="1" thickTop="1" thickBot="1">
      <c r="A61" s="93" t="s">
        <v>38</v>
      </c>
      <c r="B61" s="51"/>
      <c r="C61" s="40"/>
      <c r="D61" s="113"/>
      <c r="E61" s="52">
        <f>SUM(E55:E60)</f>
        <v>59</v>
      </c>
      <c r="F61" s="279">
        <f>SUM(F55:F60)</f>
        <v>48</v>
      </c>
      <c r="G61" s="292">
        <f>SUM(G55:G60)</f>
        <v>59</v>
      </c>
      <c r="H61" s="293">
        <f>SUM(H55:H60)</f>
        <v>47</v>
      </c>
      <c r="I61" s="3" t="str">
        <f>IF(E61&lt;=60,"○","ERROR")</f>
        <v>○</v>
      </c>
    </row>
    <row r="63" spans="1:10" ht="14.25">
      <c r="A63" s="105" t="s">
        <v>39</v>
      </c>
      <c r="B63" s="54" t="s">
        <v>40</v>
      </c>
      <c r="C63" s="54" t="s">
        <v>41</v>
      </c>
      <c r="D63" s="54" t="s">
        <v>42</v>
      </c>
      <c r="E63" s="54" t="s">
        <v>43</v>
      </c>
      <c r="F63" s="16"/>
      <c r="G63" s="180"/>
      <c r="I63"/>
    </row>
    <row r="64" spans="1:10" ht="14.25">
      <c r="A64" s="104" t="s">
        <v>77</v>
      </c>
      <c r="B64" s="56">
        <v>0</v>
      </c>
      <c r="C64" s="56">
        <v>0</v>
      </c>
      <c r="D64" s="57">
        <f>51.28-C64</f>
        <v>51.28</v>
      </c>
      <c r="E64" s="58">
        <f>ROUNDDOWN(D64/1.98,0)</f>
        <v>25</v>
      </c>
      <c r="F64" s="10"/>
      <c r="G64" s="159"/>
      <c r="I64"/>
    </row>
    <row r="65" spans="1:9" ht="14.25">
      <c r="A65" s="55"/>
      <c r="B65" s="58">
        <v>1</v>
      </c>
      <c r="C65" s="58">
        <f>B65*3.3</f>
        <v>3.3</v>
      </c>
      <c r="D65" s="57">
        <f t="shared" ref="D65:D79" si="5">51.28-C65</f>
        <v>47.980000000000004</v>
      </c>
      <c r="E65" s="58">
        <f>ROUNDDOWN(D65/1.98,0)</f>
        <v>24</v>
      </c>
      <c r="F65" s="10"/>
      <c r="G65" s="159"/>
      <c r="I65"/>
    </row>
    <row r="66" spans="1:9" ht="14.25">
      <c r="A66" s="55"/>
      <c r="B66" s="58">
        <v>2</v>
      </c>
      <c r="C66" s="58">
        <f t="shared" ref="C66:C79" si="6">B66*3.3</f>
        <v>6.6</v>
      </c>
      <c r="D66" s="57">
        <f t="shared" si="5"/>
        <v>44.68</v>
      </c>
      <c r="E66" s="58">
        <f t="shared" ref="E66:E78" si="7">ROUNDDOWN(D66/1.98,0)</f>
        <v>22</v>
      </c>
      <c r="F66" s="10"/>
      <c r="G66" s="159"/>
      <c r="I66"/>
    </row>
    <row r="67" spans="1:9" ht="14.25">
      <c r="A67" s="55"/>
      <c r="B67" s="58">
        <v>3</v>
      </c>
      <c r="C67" s="58">
        <f t="shared" si="6"/>
        <v>9.8999999999999986</v>
      </c>
      <c r="D67" s="57">
        <f t="shared" si="5"/>
        <v>41.38</v>
      </c>
      <c r="E67" s="58">
        <f t="shared" si="7"/>
        <v>20</v>
      </c>
      <c r="F67" s="10"/>
      <c r="G67" s="159"/>
      <c r="I67"/>
    </row>
    <row r="68" spans="1:9" ht="14.25">
      <c r="A68" s="55"/>
      <c r="B68" s="58">
        <v>4</v>
      </c>
      <c r="C68" s="58">
        <f t="shared" si="6"/>
        <v>13.2</v>
      </c>
      <c r="D68" s="57">
        <f t="shared" si="5"/>
        <v>38.08</v>
      </c>
      <c r="E68" s="58">
        <f t="shared" si="7"/>
        <v>19</v>
      </c>
      <c r="F68" s="10"/>
      <c r="G68" s="159"/>
      <c r="I68"/>
    </row>
    <row r="69" spans="1:9" ht="14.25">
      <c r="A69" s="55"/>
      <c r="B69" s="59">
        <v>5</v>
      </c>
      <c r="C69" s="59">
        <f t="shared" si="6"/>
        <v>16.5</v>
      </c>
      <c r="D69" s="60">
        <f t="shared" si="5"/>
        <v>34.78</v>
      </c>
      <c r="E69" s="59">
        <f t="shared" si="7"/>
        <v>17</v>
      </c>
      <c r="F69" s="17"/>
      <c r="G69" s="159"/>
      <c r="I69"/>
    </row>
    <row r="70" spans="1:9" ht="14.25">
      <c r="A70" s="55"/>
      <c r="B70" s="59">
        <v>6</v>
      </c>
      <c r="C70" s="59">
        <f t="shared" si="6"/>
        <v>19.799999999999997</v>
      </c>
      <c r="D70" s="60">
        <f t="shared" si="5"/>
        <v>31.480000000000004</v>
      </c>
      <c r="E70" s="59">
        <f t="shared" si="7"/>
        <v>15</v>
      </c>
      <c r="F70" s="17"/>
      <c r="G70" s="159"/>
      <c r="I70"/>
    </row>
    <row r="71" spans="1:9" ht="14.25">
      <c r="A71" s="55"/>
      <c r="B71" s="58">
        <v>7</v>
      </c>
      <c r="C71" s="58">
        <f t="shared" si="6"/>
        <v>23.099999999999998</v>
      </c>
      <c r="D71" s="57">
        <f t="shared" si="5"/>
        <v>28.180000000000003</v>
      </c>
      <c r="E71" s="58">
        <f t="shared" si="7"/>
        <v>14</v>
      </c>
      <c r="F71" s="17"/>
      <c r="G71" s="159"/>
      <c r="I71"/>
    </row>
    <row r="72" spans="1:9" ht="14.25">
      <c r="A72" s="55"/>
      <c r="B72" s="58">
        <v>8</v>
      </c>
      <c r="C72" s="58">
        <f t="shared" si="6"/>
        <v>26.4</v>
      </c>
      <c r="D72" s="57">
        <f t="shared" si="5"/>
        <v>24.880000000000003</v>
      </c>
      <c r="E72" s="58">
        <f t="shared" si="7"/>
        <v>12</v>
      </c>
      <c r="F72" s="17"/>
      <c r="G72" s="159"/>
      <c r="I72"/>
    </row>
    <row r="73" spans="1:9" ht="14.25">
      <c r="A73" s="55"/>
      <c r="B73" s="58">
        <v>9</v>
      </c>
      <c r="C73" s="58">
        <f t="shared" si="6"/>
        <v>29.7</v>
      </c>
      <c r="D73" s="57">
        <f t="shared" si="5"/>
        <v>21.580000000000002</v>
      </c>
      <c r="E73" s="240">
        <f t="shared" si="7"/>
        <v>10</v>
      </c>
      <c r="F73" s="17"/>
      <c r="G73" s="159"/>
      <c r="I73"/>
    </row>
    <row r="74" spans="1:9" ht="14.25">
      <c r="A74" s="55"/>
      <c r="B74" s="59">
        <v>10</v>
      </c>
      <c r="C74" s="59">
        <f t="shared" si="6"/>
        <v>33</v>
      </c>
      <c r="D74" s="60">
        <f t="shared" si="5"/>
        <v>18.28</v>
      </c>
      <c r="E74" s="59">
        <f t="shared" si="7"/>
        <v>9</v>
      </c>
      <c r="F74" s="17"/>
      <c r="G74" s="159"/>
      <c r="I74"/>
    </row>
    <row r="75" spans="1:9" ht="14.25">
      <c r="A75" s="55"/>
      <c r="B75" s="59">
        <v>11</v>
      </c>
      <c r="C75" s="59">
        <f t="shared" si="6"/>
        <v>36.299999999999997</v>
      </c>
      <c r="D75" s="60">
        <f t="shared" si="5"/>
        <v>14.980000000000004</v>
      </c>
      <c r="E75" s="59">
        <f t="shared" si="7"/>
        <v>7</v>
      </c>
      <c r="F75" s="17"/>
      <c r="G75" s="159"/>
      <c r="I75"/>
    </row>
    <row r="76" spans="1:9" ht="14.25">
      <c r="A76" s="55"/>
      <c r="B76" s="59">
        <v>12</v>
      </c>
      <c r="C76" s="59">
        <f t="shared" si="6"/>
        <v>39.599999999999994</v>
      </c>
      <c r="D76" s="60">
        <f t="shared" si="5"/>
        <v>11.680000000000007</v>
      </c>
      <c r="E76" s="59">
        <f t="shared" si="7"/>
        <v>5</v>
      </c>
      <c r="F76" s="17"/>
      <c r="G76" s="159"/>
      <c r="I76"/>
    </row>
    <row r="77" spans="1:9" ht="14.25">
      <c r="A77" s="55"/>
      <c r="B77" s="59">
        <v>13</v>
      </c>
      <c r="C77" s="59">
        <f t="shared" si="6"/>
        <v>42.9</v>
      </c>
      <c r="D77" s="60">
        <f t="shared" si="5"/>
        <v>8.3800000000000026</v>
      </c>
      <c r="E77" s="59">
        <f t="shared" si="7"/>
        <v>4</v>
      </c>
      <c r="F77" s="17"/>
      <c r="G77" s="159"/>
      <c r="I77"/>
    </row>
    <row r="78" spans="1:9" ht="14.25">
      <c r="A78" s="55"/>
      <c r="B78" s="59">
        <v>14</v>
      </c>
      <c r="C78" s="59">
        <f t="shared" si="6"/>
        <v>46.199999999999996</v>
      </c>
      <c r="D78" s="60">
        <f t="shared" si="5"/>
        <v>5.0800000000000054</v>
      </c>
      <c r="E78" s="59">
        <f t="shared" si="7"/>
        <v>2</v>
      </c>
      <c r="F78" s="17"/>
      <c r="G78" s="159"/>
      <c r="I78"/>
    </row>
    <row r="79" spans="1:9" ht="14.25">
      <c r="A79" s="55"/>
      <c r="B79" s="59">
        <v>15</v>
      </c>
      <c r="C79" s="59">
        <f t="shared" si="6"/>
        <v>49.5</v>
      </c>
      <c r="D79" s="60">
        <f t="shared" si="5"/>
        <v>1.7800000000000011</v>
      </c>
      <c r="E79" s="59">
        <f>ROUNDDOWN(D79/1.98,0)</f>
        <v>0</v>
      </c>
      <c r="F79" s="17"/>
      <c r="G79" s="159"/>
      <c r="I79"/>
    </row>
    <row r="80" spans="1:9">
      <c r="B80" s="17"/>
      <c r="C80" s="17"/>
      <c r="D80" s="17"/>
      <c r="E80" s="135"/>
      <c r="F80" s="17"/>
      <c r="G80" s="159"/>
      <c r="H80" s="159"/>
    </row>
    <row r="81" spans="1:11" ht="15" customHeight="1">
      <c r="B81" s="17"/>
      <c r="C81" s="17"/>
      <c r="D81" s="17"/>
      <c r="E81" s="135"/>
      <c r="F81" s="17"/>
      <c r="G81" s="159"/>
      <c r="H81" s="159"/>
    </row>
    <row r="82" spans="1:11" s="55" customFormat="1" ht="15" thickBot="1">
      <c r="A82" s="46" t="s">
        <v>44</v>
      </c>
      <c r="B82" s="47"/>
      <c r="C82" s="48"/>
      <c r="D82" s="71"/>
      <c r="E82" s="370" t="str">
        <f>E21</f>
        <v>R2.4.1</v>
      </c>
      <c r="F82" s="370"/>
      <c r="G82" s="371">
        <f>G21</f>
        <v>43556</v>
      </c>
      <c r="H82" s="371"/>
      <c r="I82" s="61"/>
    </row>
    <row r="83" spans="1:11" s="55" customFormat="1" ht="20.25" customHeight="1">
      <c r="A83" s="233" t="s">
        <v>1</v>
      </c>
      <c r="B83" s="233" t="s">
        <v>2</v>
      </c>
      <c r="C83" s="232" t="s">
        <v>3</v>
      </c>
      <c r="D83" s="112" t="s">
        <v>71</v>
      </c>
      <c r="E83" s="29" t="s">
        <v>75</v>
      </c>
      <c r="F83" s="203" t="s">
        <v>4</v>
      </c>
      <c r="G83" s="171" t="s">
        <v>75</v>
      </c>
      <c r="H83" s="171" t="s">
        <v>4</v>
      </c>
      <c r="I83" s="61"/>
    </row>
    <row r="84" spans="1:11" s="55" customFormat="1" ht="20.25" customHeight="1">
      <c r="A84" s="378" t="s">
        <v>6</v>
      </c>
      <c r="B84" s="372">
        <v>42.1</v>
      </c>
      <c r="C84" s="357">
        <f>ROUNDDOWN(B84/3.3,0)</f>
        <v>12</v>
      </c>
      <c r="D84" s="114" t="s">
        <v>7</v>
      </c>
      <c r="E84" s="156">
        <v>1</v>
      </c>
      <c r="F84" s="280">
        <v>1</v>
      </c>
      <c r="G84" s="244">
        <v>3</v>
      </c>
      <c r="H84" s="281">
        <v>3</v>
      </c>
      <c r="I84" s="61"/>
    </row>
    <row r="85" spans="1:11" s="55" customFormat="1" ht="20.25" customHeight="1">
      <c r="A85" s="380"/>
      <c r="B85" s="373"/>
      <c r="C85" s="367"/>
      <c r="D85" s="114" t="s">
        <v>40</v>
      </c>
      <c r="E85" s="257">
        <v>4</v>
      </c>
      <c r="F85" s="280">
        <v>4</v>
      </c>
      <c r="G85" s="282">
        <v>0</v>
      </c>
      <c r="H85" s="283">
        <v>0</v>
      </c>
      <c r="I85" s="61"/>
    </row>
    <row r="86" spans="1:11" s="55" customFormat="1" ht="20.25" customHeight="1">
      <c r="A86" s="30" t="s">
        <v>32</v>
      </c>
      <c r="B86" s="372">
        <v>34.56</v>
      </c>
      <c r="C86" s="374" t="s">
        <v>33</v>
      </c>
      <c r="D86" s="114" t="s">
        <v>40</v>
      </c>
      <c r="E86" s="154">
        <v>4</v>
      </c>
      <c r="F86" s="280">
        <v>4</v>
      </c>
      <c r="G86" s="248">
        <v>5</v>
      </c>
      <c r="H86" s="281">
        <v>5</v>
      </c>
      <c r="I86" s="61"/>
    </row>
    <row r="87" spans="1:11" s="55" customFormat="1" ht="20.25" customHeight="1">
      <c r="A87" s="30" t="s">
        <v>34</v>
      </c>
      <c r="B87" s="373"/>
      <c r="C87" s="375"/>
      <c r="D87" s="114" t="s">
        <v>43</v>
      </c>
      <c r="E87" s="155">
        <v>8</v>
      </c>
      <c r="F87" s="280">
        <v>8</v>
      </c>
      <c r="G87" s="249">
        <v>7</v>
      </c>
      <c r="H87" s="281">
        <v>7</v>
      </c>
      <c r="I87" s="61"/>
    </row>
    <row r="88" spans="1:11" s="55" customFormat="1" ht="20.25" customHeight="1">
      <c r="A88" s="30" t="s">
        <v>35</v>
      </c>
      <c r="B88" s="34">
        <v>46.9</v>
      </c>
      <c r="C88" s="32">
        <f t="shared" ref="C88:C89" si="8">ROUNDDOWN(B88/1.98,0)</f>
        <v>23</v>
      </c>
      <c r="D88" s="114" t="s">
        <v>81</v>
      </c>
      <c r="E88" s="258">
        <v>14</v>
      </c>
      <c r="F88" s="284">
        <v>11</v>
      </c>
      <c r="G88" s="260">
        <v>14</v>
      </c>
      <c r="H88" s="285">
        <v>14</v>
      </c>
      <c r="I88" s="61"/>
      <c r="J88" s="61"/>
    </row>
    <row r="89" spans="1:11" s="55" customFormat="1" ht="20.25" customHeight="1">
      <c r="A89" s="30" t="s">
        <v>36</v>
      </c>
      <c r="B89" s="401">
        <v>57.2</v>
      </c>
      <c r="C89" s="403">
        <f t="shared" si="8"/>
        <v>28</v>
      </c>
      <c r="D89" s="114" t="s">
        <v>73</v>
      </c>
      <c r="E89" s="62">
        <v>13</v>
      </c>
      <c r="F89" s="286">
        <v>12</v>
      </c>
      <c r="G89" s="249">
        <v>14</v>
      </c>
      <c r="H89" s="287">
        <v>14</v>
      </c>
      <c r="I89" s="61"/>
      <c r="J89" s="61"/>
    </row>
    <row r="90" spans="1:11" s="55" customFormat="1" ht="20.25" customHeight="1" thickBot="1">
      <c r="A90" s="50" t="s">
        <v>37</v>
      </c>
      <c r="B90" s="416"/>
      <c r="C90" s="417"/>
      <c r="D90" s="115" t="s">
        <v>74</v>
      </c>
      <c r="E90" s="62">
        <v>15</v>
      </c>
      <c r="F90" s="286">
        <v>15</v>
      </c>
      <c r="G90" s="248">
        <v>14</v>
      </c>
      <c r="H90" s="287">
        <v>10</v>
      </c>
      <c r="I90" s="61"/>
      <c r="J90" s="61"/>
    </row>
    <row r="91" spans="1:11" s="61" customFormat="1" ht="20.25" customHeight="1" thickTop="1" thickBot="1">
      <c r="A91" s="93" t="s">
        <v>46</v>
      </c>
      <c r="B91" s="51"/>
      <c r="C91" s="63"/>
      <c r="D91" s="116"/>
      <c r="E91" s="52">
        <f>SUM(E84:E90)</f>
        <v>59</v>
      </c>
      <c r="F91" s="279">
        <f>SUM(F84:F90)</f>
        <v>55</v>
      </c>
      <c r="G91" s="288">
        <f>SUM(G84:G90)</f>
        <v>57</v>
      </c>
      <c r="H91" s="269">
        <f>SUM(H84:H90)</f>
        <v>53</v>
      </c>
      <c r="I91" s="3" t="str">
        <f>IF(E91&lt;=65,"○","ERROR")</f>
        <v>○</v>
      </c>
      <c r="J91" s="61" t="s">
        <v>118</v>
      </c>
      <c r="K91" s="55"/>
    </row>
    <row r="92" spans="1:11" s="55" customFormat="1" ht="14.25">
      <c r="F92" s="418"/>
      <c r="G92" s="419"/>
      <c r="H92" s="419"/>
    </row>
    <row r="93" spans="1:11" s="61" customFormat="1" ht="14.25">
      <c r="A93" s="104" t="s">
        <v>47</v>
      </c>
      <c r="B93" s="54" t="s">
        <v>40</v>
      </c>
      <c r="C93" s="54" t="s">
        <v>41</v>
      </c>
      <c r="D93" s="54" t="s">
        <v>42</v>
      </c>
      <c r="E93" s="54" t="s">
        <v>43</v>
      </c>
      <c r="F93" s="64"/>
      <c r="G93" s="184"/>
      <c r="H93" s="185"/>
      <c r="I93" s="55"/>
      <c r="J93" s="55"/>
    </row>
    <row r="94" spans="1:11" s="61" customFormat="1" ht="14.25">
      <c r="A94" s="104" t="s">
        <v>77</v>
      </c>
      <c r="B94" s="65">
        <v>0</v>
      </c>
      <c r="C94" s="65">
        <v>0</v>
      </c>
      <c r="D94" s="60">
        <f>34.56-C94</f>
        <v>34.56</v>
      </c>
      <c r="E94" s="59">
        <f>ROUNDDOWN(D94/1.98,0)</f>
        <v>17</v>
      </c>
      <c r="F94" s="66"/>
      <c r="G94" s="160"/>
      <c r="H94" s="185"/>
      <c r="I94" s="55"/>
      <c r="J94" s="55"/>
    </row>
    <row r="95" spans="1:11" s="61" customFormat="1" ht="14.25">
      <c r="A95" s="55"/>
      <c r="B95" s="59">
        <v>1</v>
      </c>
      <c r="C95" s="59">
        <f>B95*3.3</f>
        <v>3.3</v>
      </c>
      <c r="D95" s="60">
        <f>34.56-C95</f>
        <v>31.26</v>
      </c>
      <c r="E95" s="59">
        <f>ROUNDDOWN(D95/1.98,0)</f>
        <v>15</v>
      </c>
      <c r="F95" s="66"/>
      <c r="G95" s="160"/>
      <c r="H95" s="185"/>
      <c r="I95" s="55"/>
      <c r="J95" s="55"/>
    </row>
    <row r="96" spans="1:11" s="61" customFormat="1" ht="14.25">
      <c r="A96" s="55"/>
      <c r="B96" s="59">
        <v>2</v>
      </c>
      <c r="C96" s="59">
        <f t="shared" ref="C96:C104" si="9">B96*3.3</f>
        <v>6.6</v>
      </c>
      <c r="D96" s="60">
        <f t="shared" ref="D96:D104" si="10">34.56-C96</f>
        <v>27.96</v>
      </c>
      <c r="E96" s="59">
        <f t="shared" ref="E96:E104" si="11">ROUNDDOWN(D96/1.98,0)</f>
        <v>14</v>
      </c>
      <c r="F96" s="66"/>
      <c r="G96" s="160"/>
      <c r="H96" s="185"/>
      <c r="I96" s="55"/>
      <c r="J96" s="55"/>
    </row>
    <row r="97" spans="1:11" s="61" customFormat="1" ht="14.25">
      <c r="A97" s="55"/>
      <c r="B97" s="58">
        <v>3</v>
      </c>
      <c r="C97" s="58">
        <f t="shared" si="9"/>
        <v>9.8999999999999986</v>
      </c>
      <c r="D97" s="57">
        <f t="shared" si="10"/>
        <v>24.660000000000004</v>
      </c>
      <c r="E97" s="58">
        <f t="shared" si="11"/>
        <v>12</v>
      </c>
      <c r="F97" s="67"/>
      <c r="G97" s="160"/>
      <c r="H97" s="185"/>
      <c r="I97" s="55"/>
      <c r="J97" s="55"/>
    </row>
    <row r="98" spans="1:11" s="61" customFormat="1" ht="14.25">
      <c r="A98" s="55"/>
      <c r="B98" s="59">
        <v>4</v>
      </c>
      <c r="C98" s="59">
        <f t="shared" si="9"/>
        <v>13.2</v>
      </c>
      <c r="D98" s="60">
        <f t="shared" si="10"/>
        <v>21.360000000000003</v>
      </c>
      <c r="E98" s="59">
        <f t="shared" si="11"/>
        <v>10</v>
      </c>
      <c r="F98" s="66"/>
      <c r="G98" s="160"/>
      <c r="H98" s="185"/>
      <c r="I98" s="55"/>
      <c r="J98" s="55"/>
    </row>
    <row r="99" spans="1:11" s="61" customFormat="1" ht="14.25">
      <c r="A99" s="55"/>
      <c r="B99" s="58">
        <v>5</v>
      </c>
      <c r="C99" s="58">
        <f t="shared" si="9"/>
        <v>16.5</v>
      </c>
      <c r="D99" s="57">
        <f t="shared" si="10"/>
        <v>18.060000000000002</v>
      </c>
      <c r="E99" s="58">
        <f t="shared" si="11"/>
        <v>9</v>
      </c>
      <c r="F99" s="67"/>
      <c r="G99" s="160"/>
      <c r="H99" s="185"/>
      <c r="I99" s="55"/>
      <c r="J99" s="55"/>
    </row>
    <row r="100" spans="1:11" s="61" customFormat="1" ht="14.25">
      <c r="A100" s="55"/>
      <c r="B100" s="58">
        <v>6</v>
      </c>
      <c r="C100" s="58">
        <f t="shared" si="9"/>
        <v>19.799999999999997</v>
      </c>
      <c r="D100" s="57">
        <f t="shared" si="10"/>
        <v>14.760000000000005</v>
      </c>
      <c r="E100" s="58">
        <f t="shared" si="11"/>
        <v>7</v>
      </c>
      <c r="F100" s="67"/>
      <c r="G100" s="160"/>
      <c r="H100" s="185"/>
      <c r="I100" s="55"/>
      <c r="J100" s="55"/>
    </row>
    <row r="101" spans="1:11" s="61" customFormat="1" ht="14.25">
      <c r="A101" s="55"/>
      <c r="B101" s="58">
        <v>7</v>
      </c>
      <c r="C101" s="58">
        <f t="shared" si="9"/>
        <v>23.099999999999998</v>
      </c>
      <c r="D101" s="57">
        <f t="shared" si="10"/>
        <v>11.460000000000004</v>
      </c>
      <c r="E101" s="58">
        <f t="shared" si="11"/>
        <v>5</v>
      </c>
      <c r="F101" s="67"/>
      <c r="G101" s="160"/>
      <c r="H101" s="185"/>
      <c r="I101" s="55"/>
      <c r="J101" s="55"/>
    </row>
    <row r="102" spans="1:11" s="61" customFormat="1" ht="14.25">
      <c r="A102" s="55"/>
      <c r="B102" s="59">
        <v>8</v>
      </c>
      <c r="C102" s="59">
        <f t="shared" si="9"/>
        <v>26.4</v>
      </c>
      <c r="D102" s="60">
        <f t="shared" si="10"/>
        <v>8.1600000000000037</v>
      </c>
      <c r="E102" s="59">
        <f t="shared" si="11"/>
        <v>4</v>
      </c>
      <c r="F102" s="66"/>
      <c r="G102" s="160"/>
      <c r="H102" s="185"/>
      <c r="I102" s="55"/>
      <c r="J102" s="55"/>
    </row>
    <row r="103" spans="1:11" s="61" customFormat="1" ht="14.25">
      <c r="A103" s="55"/>
      <c r="B103" s="59">
        <v>9</v>
      </c>
      <c r="C103" s="59">
        <f t="shared" si="9"/>
        <v>29.7</v>
      </c>
      <c r="D103" s="60">
        <f t="shared" si="10"/>
        <v>4.860000000000003</v>
      </c>
      <c r="E103" s="59">
        <f t="shared" si="11"/>
        <v>2</v>
      </c>
      <c r="F103" s="66"/>
      <c r="G103" s="160"/>
      <c r="H103" s="185"/>
      <c r="I103" s="55"/>
      <c r="J103" s="55"/>
    </row>
    <row r="104" spans="1:11" s="61" customFormat="1" ht="14.25">
      <c r="A104" s="55"/>
      <c r="B104" s="59">
        <v>10</v>
      </c>
      <c r="C104" s="59">
        <f t="shared" si="9"/>
        <v>33</v>
      </c>
      <c r="D104" s="60">
        <f t="shared" si="10"/>
        <v>1.5600000000000023</v>
      </c>
      <c r="E104" s="59">
        <f t="shared" si="11"/>
        <v>0</v>
      </c>
      <c r="F104" s="66"/>
      <c r="G104" s="160"/>
      <c r="H104" s="185"/>
      <c r="I104" s="55"/>
      <c r="J104" s="55"/>
    </row>
    <row r="105" spans="1:11" s="61" customFormat="1" ht="14.25">
      <c r="A105" s="55"/>
      <c r="B105" s="66"/>
      <c r="C105" s="66"/>
      <c r="D105" s="66"/>
      <c r="E105" s="68"/>
      <c r="F105" s="66"/>
      <c r="G105" s="160"/>
      <c r="H105" s="160"/>
      <c r="J105" s="55"/>
      <c r="K105" s="55"/>
    </row>
    <row r="106" spans="1:11" s="61" customFormat="1" ht="14.25">
      <c r="A106" s="55"/>
      <c r="B106" s="66"/>
      <c r="C106" s="66"/>
      <c r="D106" s="66"/>
      <c r="E106" s="68"/>
      <c r="F106" s="66"/>
      <c r="G106" s="160"/>
      <c r="H106" s="160"/>
      <c r="J106" s="55"/>
      <c r="K106" s="55"/>
    </row>
    <row r="107" spans="1:11" s="61" customFormat="1" ht="14.25">
      <c r="A107" s="55"/>
      <c r="B107" s="66"/>
      <c r="C107" s="66"/>
      <c r="D107" s="66"/>
      <c r="E107" s="68"/>
      <c r="F107" s="66"/>
      <c r="G107" s="160"/>
      <c r="H107" s="160"/>
      <c r="J107" s="55"/>
      <c r="K107" s="55"/>
    </row>
    <row r="108" spans="1:11" s="61" customFormat="1" ht="15" thickBot="1">
      <c r="A108" s="46" t="s">
        <v>48</v>
      </c>
      <c r="B108" s="47"/>
      <c r="C108" s="48"/>
      <c r="D108" s="71"/>
      <c r="E108" s="370" t="str">
        <f>E21</f>
        <v>R2.4.1</v>
      </c>
      <c r="F108" s="370"/>
      <c r="G108" s="371">
        <f>G21</f>
        <v>43556</v>
      </c>
      <c r="H108" s="371"/>
      <c r="J108" s="55"/>
      <c r="K108" s="55"/>
    </row>
    <row r="109" spans="1:11" s="61" customFormat="1" ht="20.25" customHeight="1">
      <c r="A109" s="233" t="s">
        <v>1</v>
      </c>
      <c r="B109" s="233" t="s">
        <v>2</v>
      </c>
      <c r="C109" s="232" t="s">
        <v>3</v>
      </c>
      <c r="D109" s="112" t="s">
        <v>71</v>
      </c>
      <c r="E109" s="29" t="s">
        <v>75</v>
      </c>
      <c r="F109" s="203" t="s">
        <v>4</v>
      </c>
      <c r="G109" s="171" t="s">
        <v>75</v>
      </c>
      <c r="H109" s="171" t="s">
        <v>4</v>
      </c>
      <c r="J109" s="55"/>
      <c r="K109" s="55"/>
    </row>
    <row r="110" spans="1:11" s="61" customFormat="1" ht="20.25" customHeight="1">
      <c r="A110" s="30" t="s">
        <v>6</v>
      </c>
      <c r="B110" s="31">
        <v>56.16</v>
      </c>
      <c r="C110" s="32">
        <f>ROUNDDOWN(B110/3.3,0)</f>
        <v>17</v>
      </c>
      <c r="D110" s="114" t="s">
        <v>7</v>
      </c>
      <c r="E110" s="252">
        <v>6</v>
      </c>
      <c r="F110" s="271">
        <v>3</v>
      </c>
      <c r="G110" s="246">
        <v>9</v>
      </c>
      <c r="H110" s="264">
        <v>6</v>
      </c>
      <c r="J110" s="55"/>
      <c r="K110" s="55"/>
    </row>
    <row r="111" spans="1:11" s="61" customFormat="1" ht="20.25" customHeight="1">
      <c r="A111" s="30" t="s">
        <v>32</v>
      </c>
      <c r="B111" s="31">
        <v>56.16</v>
      </c>
      <c r="C111" s="32">
        <f>ROUNDDOWN(B111/3.3,0)</f>
        <v>17</v>
      </c>
      <c r="D111" s="387" t="s">
        <v>40</v>
      </c>
      <c r="E111" s="472">
        <v>29</v>
      </c>
      <c r="F111" s="474">
        <v>28</v>
      </c>
      <c r="G111" s="247">
        <v>17</v>
      </c>
      <c r="H111" s="264">
        <v>11</v>
      </c>
      <c r="J111" s="55"/>
      <c r="K111" s="55"/>
    </row>
    <row r="112" spans="1:11" s="61" customFormat="1" ht="20.25" customHeight="1">
      <c r="A112" s="411" t="s">
        <v>123</v>
      </c>
      <c r="B112" s="372">
        <v>47.2</v>
      </c>
      <c r="C112" s="32">
        <f>ROUNDDOWN(B112/3.3,0)</f>
        <v>14</v>
      </c>
      <c r="D112" s="389"/>
      <c r="E112" s="473"/>
      <c r="F112" s="475"/>
      <c r="G112" s="251">
        <v>0</v>
      </c>
      <c r="H112" s="263">
        <v>0</v>
      </c>
      <c r="J112" s="55"/>
      <c r="K112" s="55"/>
    </row>
    <row r="113" spans="1:11" s="61" customFormat="1" ht="20.25" customHeight="1">
      <c r="A113" s="380"/>
      <c r="B113" s="373"/>
      <c r="C113" s="32">
        <f>ROUNDDOWN(B112/1.98,0)</f>
        <v>23</v>
      </c>
      <c r="D113" s="387" t="s">
        <v>43</v>
      </c>
      <c r="E113" s="255">
        <v>0</v>
      </c>
      <c r="F113" s="272">
        <v>0</v>
      </c>
      <c r="G113" s="457">
        <v>18</v>
      </c>
      <c r="H113" s="470">
        <v>13</v>
      </c>
      <c r="I113" s="225"/>
      <c r="J113" s="226"/>
      <c r="K113" s="226"/>
    </row>
    <row r="114" spans="1:11" s="61" customFormat="1" ht="20.25" customHeight="1">
      <c r="A114" s="30" t="s">
        <v>18</v>
      </c>
      <c r="B114" s="31">
        <v>55.4</v>
      </c>
      <c r="C114" s="32">
        <f>ROUNDDOWN(B114/1.98,0)</f>
        <v>27</v>
      </c>
      <c r="D114" s="469"/>
      <c r="E114" s="273">
        <v>12</v>
      </c>
      <c r="F114" s="262">
        <v>9</v>
      </c>
      <c r="G114" s="459"/>
      <c r="H114" s="471"/>
      <c r="J114" s="55"/>
      <c r="K114" s="55"/>
    </row>
    <row r="115" spans="1:11" s="61" customFormat="1" ht="20.25" customHeight="1">
      <c r="A115" s="30" t="s">
        <v>19</v>
      </c>
      <c r="B115" s="34">
        <v>58</v>
      </c>
      <c r="C115" s="32">
        <f t="shared" ref="C115:C118" si="12">ROUNDDOWN(B115/1.98,0)</f>
        <v>29</v>
      </c>
      <c r="D115" s="387" t="s">
        <v>13</v>
      </c>
      <c r="E115" s="256">
        <v>0</v>
      </c>
      <c r="F115" s="274">
        <v>0</v>
      </c>
      <c r="G115" s="429">
        <v>30</v>
      </c>
      <c r="H115" s="467">
        <v>27</v>
      </c>
      <c r="J115" s="55"/>
      <c r="K115" s="55"/>
    </row>
    <row r="116" spans="1:11" s="61" customFormat="1" ht="20.25" customHeight="1">
      <c r="A116" s="30" t="s">
        <v>21</v>
      </c>
      <c r="B116" s="34">
        <v>58</v>
      </c>
      <c r="C116" s="32">
        <f t="shared" si="12"/>
        <v>29</v>
      </c>
      <c r="D116" s="389"/>
      <c r="E116" s="259">
        <v>16</v>
      </c>
      <c r="F116" s="275">
        <v>16</v>
      </c>
      <c r="G116" s="430"/>
      <c r="H116" s="468"/>
      <c r="J116" s="55"/>
      <c r="K116" s="55"/>
    </row>
    <row r="117" spans="1:11" s="61" customFormat="1" ht="20.25" customHeight="1">
      <c r="A117" s="30" t="s">
        <v>36</v>
      </c>
      <c r="B117" s="34">
        <v>58</v>
      </c>
      <c r="C117" s="32">
        <f t="shared" si="12"/>
        <v>29</v>
      </c>
      <c r="D117" s="114" t="s">
        <v>73</v>
      </c>
      <c r="E117" s="253">
        <v>29</v>
      </c>
      <c r="F117" s="276">
        <v>24</v>
      </c>
      <c r="G117" s="244">
        <v>29</v>
      </c>
      <c r="H117" s="277">
        <v>16</v>
      </c>
      <c r="J117" s="55"/>
      <c r="K117" s="55"/>
    </row>
    <row r="118" spans="1:11" s="61" customFormat="1" ht="20.25" customHeight="1" thickBot="1">
      <c r="A118" s="50" t="s">
        <v>37</v>
      </c>
      <c r="B118" s="37">
        <v>58</v>
      </c>
      <c r="C118" s="45">
        <f t="shared" si="12"/>
        <v>29</v>
      </c>
      <c r="D118" s="115" t="s">
        <v>74</v>
      </c>
      <c r="E118" s="254">
        <v>29</v>
      </c>
      <c r="F118" s="278">
        <v>15</v>
      </c>
      <c r="G118" s="245">
        <v>29</v>
      </c>
      <c r="H118" s="265">
        <v>22</v>
      </c>
      <c r="J118" s="55"/>
      <c r="K118" s="55"/>
    </row>
    <row r="119" spans="1:11" s="61" customFormat="1" ht="20.25" customHeight="1" thickTop="1" thickBot="1">
      <c r="A119" s="93" t="s">
        <v>49</v>
      </c>
      <c r="B119" s="51"/>
      <c r="C119" s="40"/>
      <c r="D119" s="113"/>
      <c r="E119" s="52">
        <f>SUM(E110:E118)</f>
        <v>121</v>
      </c>
      <c r="F119" s="279">
        <f>SUM(F110:F118)</f>
        <v>95</v>
      </c>
      <c r="G119" s="269">
        <f>SUM(G110:G118)</f>
        <v>132</v>
      </c>
      <c r="H119" s="270">
        <f>SUM(H110:H118)</f>
        <v>95</v>
      </c>
      <c r="I119" s="3" t="str">
        <f>IF(E119&lt;=145,"○","ERROR")</f>
        <v>○</v>
      </c>
      <c r="J119" s="55"/>
      <c r="K119" s="55"/>
    </row>
    <row r="120" spans="1:11" s="61" customFormat="1" ht="15" customHeight="1">
      <c r="A120" s="66"/>
      <c r="B120" s="66"/>
      <c r="C120" s="71"/>
      <c r="D120" s="71"/>
      <c r="E120" s="71"/>
      <c r="G120" s="185"/>
      <c r="H120" s="185"/>
      <c r="J120" s="55"/>
      <c r="K120" s="55"/>
    </row>
    <row r="121" spans="1:11" s="61" customFormat="1" ht="15" customHeight="1">
      <c r="A121" s="66"/>
      <c r="B121" s="66"/>
      <c r="C121" s="71"/>
      <c r="D121" s="71"/>
      <c r="E121" s="71"/>
      <c r="F121" s="72"/>
      <c r="G121" s="187"/>
      <c r="H121" s="187"/>
      <c r="J121" s="55"/>
      <c r="K121" s="55"/>
    </row>
    <row r="122" spans="1:11" s="61" customFormat="1" ht="15" thickBot="1">
      <c r="A122" s="46" t="s">
        <v>50</v>
      </c>
      <c r="B122" s="47"/>
      <c r="C122" s="48"/>
      <c r="D122" s="71"/>
      <c r="E122" s="370" t="str">
        <f>E21</f>
        <v>R2.4.1</v>
      </c>
      <c r="F122" s="370"/>
      <c r="G122" s="371">
        <f>G21</f>
        <v>43556</v>
      </c>
      <c r="H122" s="371"/>
      <c r="J122" s="55"/>
      <c r="K122" s="55"/>
    </row>
    <row r="123" spans="1:11" s="61" customFormat="1" ht="20.25" customHeight="1">
      <c r="A123" s="233" t="s">
        <v>1</v>
      </c>
      <c r="B123" s="233" t="s">
        <v>2</v>
      </c>
      <c r="C123" s="232" t="s">
        <v>3</v>
      </c>
      <c r="D123" s="112" t="s">
        <v>71</v>
      </c>
      <c r="E123" s="29" t="s">
        <v>75</v>
      </c>
      <c r="F123" s="195" t="s">
        <v>4</v>
      </c>
      <c r="G123" s="171" t="s">
        <v>75</v>
      </c>
      <c r="H123" s="171" t="s">
        <v>4</v>
      </c>
      <c r="J123" s="55"/>
      <c r="K123" s="55"/>
    </row>
    <row r="124" spans="1:11" s="61" customFormat="1" ht="20.25" customHeight="1" thickBot="1">
      <c r="A124" s="30" t="s">
        <v>6</v>
      </c>
      <c r="B124" s="31">
        <v>41.31</v>
      </c>
      <c r="C124" s="32">
        <f>ROUNDDOWN(B124/3.3,0)</f>
        <v>12</v>
      </c>
      <c r="D124" s="114" t="s">
        <v>7</v>
      </c>
      <c r="E124" s="228">
        <v>0</v>
      </c>
      <c r="F124" s="263">
        <v>0</v>
      </c>
      <c r="G124" s="243">
        <v>0</v>
      </c>
      <c r="H124" s="263">
        <v>0</v>
      </c>
      <c r="J124" s="55"/>
      <c r="K124" s="55"/>
    </row>
    <row r="125" spans="1:11" s="61" customFormat="1" ht="20.25" customHeight="1">
      <c r="A125" s="30" t="s">
        <v>32</v>
      </c>
      <c r="B125" s="372">
        <v>33.21</v>
      </c>
      <c r="C125" s="374" t="s">
        <v>33</v>
      </c>
      <c r="D125" s="114" t="s">
        <v>82</v>
      </c>
      <c r="E125" s="463">
        <v>6</v>
      </c>
      <c r="F125" s="264">
        <v>1</v>
      </c>
      <c r="G125" s="457">
        <v>6</v>
      </c>
      <c r="H125" s="264">
        <v>0</v>
      </c>
      <c r="J125" s="55"/>
      <c r="K125" s="55"/>
    </row>
    <row r="126" spans="1:11" s="61" customFormat="1" ht="20.25" customHeight="1">
      <c r="A126" s="30" t="s">
        <v>34</v>
      </c>
      <c r="B126" s="373"/>
      <c r="C126" s="375"/>
      <c r="D126" s="114" t="s">
        <v>43</v>
      </c>
      <c r="E126" s="464"/>
      <c r="F126" s="264">
        <v>0</v>
      </c>
      <c r="G126" s="458"/>
      <c r="H126" s="264">
        <v>1</v>
      </c>
      <c r="J126" s="55"/>
      <c r="K126" s="55"/>
    </row>
    <row r="127" spans="1:11" s="61" customFormat="1" ht="20.25" customHeight="1" thickBot="1">
      <c r="A127" s="30" t="s">
        <v>35</v>
      </c>
      <c r="B127" s="34">
        <v>56.7</v>
      </c>
      <c r="C127" s="32">
        <f t="shared" ref="C127:C128" si="13">ROUNDDOWN(B127/1.98,0)</f>
        <v>28</v>
      </c>
      <c r="D127" s="114" t="s">
        <v>13</v>
      </c>
      <c r="E127" s="465"/>
      <c r="F127" s="265">
        <v>1</v>
      </c>
      <c r="G127" s="459"/>
      <c r="H127" s="265">
        <v>4</v>
      </c>
      <c r="J127" s="55"/>
      <c r="K127" s="55"/>
    </row>
    <row r="128" spans="1:11" s="61" customFormat="1" ht="20.25" customHeight="1">
      <c r="A128" s="30" t="s">
        <v>36</v>
      </c>
      <c r="B128" s="401">
        <v>54.27</v>
      </c>
      <c r="C128" s="403">
        <f t="shared" si="13"/>
        <v>27</v>
      </c>
      <c r="D128" s="114" t="s">
        <v>73</v>
      </c>
      <c r="E128" s="391">
        <v>15</v>
      </c>
      <c r="F128" s="266">
        <v>3</v>
      </c>
      <c r="G128" s="405">
        <v>15</v>
      </c>
      <c r="H128" s="266">
        <v>4</v>
      </c>
      <c r="J128" s="55"/>
      <c r="K128" s="55"/>
    </row>
    <row r="129" spans="1:11" s="61" customFormat="1" ht="20.25" customHeight="1" thickBot="1">
      <c r="A129" s="50" t="s">
        <v>37</v>
      </c>
      <c r="B129" s="402"/>
      <c r="C129" s="404"/>
      <c r="D129" s="115" t="s">
        <v>74</v>
      </c>
      <c r="E129" s="399"/>
      <c r="F129" s="267">
        <v>4</v>
      </c>
      <c r="G129" s="406"/>
      <c r="H129" s="267">
        <v>1</v>
      </c>
      <c r="J129" s="55"/>
      <c r="K129" s="55"/>
    </row>
    <row r="130" spans="1:11" s="61" customFormat="1" ht="20.25" customHeight="1" thickTop="1" thickBot="1">
      <c r="A130" s="93" t="s">
        <v>38</v>
      </c>
      <c r="B130" s="51"/>
      <c r="C130" s="40"/>
      <c r="D130" s="117"/>
      <c r="E130" s="52">
        <f>SUM(E124:E129)</f>
        <v>21</v>
      </c>
      <c r="F130" s="268">
        <f>SUM(F124:F129)</f>
        <v>9</v>
      </c>
      <c r="G130" s="269">
        <f>SUM(G124:G129)</f>
        <v>21</v>
      </c>
      <c r="H130" s="270">
        <f>SUM(H124:H129)</f>
        <v>10</v>
      </c>
      <c r="I130" s="3" t="str">
        <f>IF(E130&lt;=60,"○","ERROR")</f>
        <v>○</v>
      </c>
      <c r="J130" s="55"/>
      <c r="K130" s="55"/>
    </row>
    <row r="131" spans="1:11" s="55" customFormat="1" ht="14.25">
      <c r="G131" s="185"/>
      <c r="H131" s="185"/>
      <c r="I131" s="61"/>
    </row>
    <row r="132" spans="1:11" s="61" customFormat="1" ht="14.25">
      <c r="A132" s="104" t="s">
        <v>51</v>
      </c>
      <c r="B132" s="54" t="s">
        <v>40</v>
      </c>
      <c r="C132" s="54" t="s">
        <v>41</v>
      </c>
      <c r="D132" s="54" t="s">
        <v>42</v>
      </c>
      <c r="E132" s="54" t="s">
        <v>43</v>
      </c>
      <c r="F132" s="64"/>
      <c r="G132" s="184"/>
      <c r="H132" s="185"/>
      <c r="I132" s="55"/>
      <c r="J132" s="55"/>
    </row>
    <row r="133" spans="1:11" s="61" customFormat="1" ht="14.25">
      <c r="A133" s="104" t="s">
        <v>77</v>
      </c>
      <c r="B133" s="65">
        <v>0</v>
      </c>
      <c r="C133" s="65">
        <v>0</v>
      </c>
      <c r="D133" s="60">
        <f>33.21-C133</f>
        <v>33.21</v>
      </c>
      <c r="E133" s="59">
        <f>ROUNDDOWN(D133/1.98,0)</f>
        <v>16</v>
      </c>
      <c r="F133" s="66"/>
      <c r="G133" s="160"/>
      <c r="H133" s="185"/>
      <c r="I133" s="55"/>
      <c r="J133" s="55"/>
    </row>
    <row r="134" spans="1:11" s="61" customFormat="1" ht="14.25">
      <c r="A134" s="55"/>
      <c r="B134" s="59">
        <v>1</v>
      </c>
      <c r="C134" s="59">
        <f>B134*3.3</f>
        <v>3.3</v>
      </c>
      <c r="D134" s="60">
        <f t="shared" ref="D134:D143" si="14">33.21-C134</f>
        <v>29.91</v>
      </c>
      <c r="E134" s="59">
        <f>ROUNDDOWN(D134/1.98,0)</f>
        <v>15</v>
      </c>
      <c r="F134" s="66"/>
      <c r="G134" s="160"/>
      <c r="H134" s="185"/>
      <c r="I134" s="55"/>
      <c r="J134" s="55"/>
    </row>
    <row r="135" spans="1:11" s="61" customFormat="1" ht="14.25">
      <c r="A135" s="55"/>
      <c r="B135" s="59">
        <v>2</v>
      </c>
      <c r="C135" s="59">
        <f t="shared" ref="C135:C143" si="15">B135*3.3</f>
        <v>6.6</v>
      </c>
      <c r="D135" s="60">
        <f>33.21-C135</f>
        <v>26.61</v>
      </c>
      <c r="E135" s="59">
        <f t="shared" ref="E135:E143" si="16">ROUNDDOWN(D135/1.98,0)</f>
        <v>13</v>
      </c>
      <c r="F135" s="66"/>
      <c r="G135" s="160"/>
      <c r="H135" s="185"/>
      <c r="I135" s="55"/>
      <c r="J135" s="55"/>
    </row>
    <row r="136" spans="1:11" s="61" customFormat="1" ht="14.25">
      <c r="A136" s="55"/>
      <c r="B136" s="58">
        <v>3</v>
      </c>
      <c r="C136" s="58">
        <f t="shared" si="15"/>
        <v>9.8999999999999986</v>
      </c>
      <c r="D136" s="57">
        <f t="shared" si="14"/>
        <v>23.310000000000002</v>
      </c>
      <c r="E136" s="58">
        <f t="shared" si="16"/>
        <v>11</v>
      </c>
      <c r="F136" s="67"/>
      <c r="G136" s="160"/>
      <c r="H136" s="185"/>
      <c r="I136" s="55"/>
      <c r="J136" s="55"/>
    </row>
    <row r="137" spans="1:11" s="61" customFormat="1" ht="14.25">
      <c r="A137" s="55"/>
      <c r="B137" s="59">
        <v>4</v>
      </c>
      <c r="C137" s="59">
        <f t="shared" si="15"/>
        <v>13.2</v>
      </c>
      <c r="D137" s="60">
        <f t="shared" si="14"/>
        <v>20.010000000000002</v>
      </c>
      <c r="E137" s="59">
        <f t="shared" si="16"/>
        <v>10</v>
      </c>
      <c r="F137" s="66"/>
      <c r="G137" s="160"/>
      <c r="H137" s="185"/>
      <c r="I137" s="55"/>
      <c r="J137" s="55"/>
    </row>
    <row r="138" spans="1:11" s="61" customFormat="1" ht="14.25">
      <c r="A138" s="55"/>
      <c r="B138" s="59">
        <v>5</v>
      </c>
      <c r="C138" s="59">
        <f t="shared" si="15"/>
        <v>16.5</v>
      </c>
      <c r="D138" s="60">
        <f t="shared" si="14"/>
        <v>16.71</v>
      </c>
      <c r="E138" s="59">
        <f t="shared" si="16"/>
        <v>8</v>
      </c>
      <c r="F138" s="66"/>
      <c r="G138" s="160"/>
      <c r="H138" s="185"/>
      <c r="I138" s="55"/>
      <c r="J138" s="55"/>
    </row>
    <row r="139" spans="1:11" s="61" customFormat="1" ht="14.25">
      <c r="A139" s="55"/>
      <c r="B139" s="59">
        <v>6</v>
      </c>
      <c r="C139" s="59">
        <f t="shared" si="15"/>
        <v>19.799999999999997</v>
      </c>
      <c r="D139" s="60">
        <f t="shared" si="14"/>
        <v>13.410000000000004</v>
      </c>
      <c r="E139" s="59">
        <f t="shared" si="16"/>
        <v>6</v>
      </c>
      <c r="F139" s="66"/>
      <c r="G139" s="160"/>
      <c r="H139" s="185"/>
      <c r="I139" s="55"/>
      <c r="J139" s="55"/>
    </row>
    <row r="140" spans="1:11" s="61" customFormat="1" ht="14.25">
      <c r="A140" s="55"/>
      <c r="B140" s="59">
        <v>7</v>
      </c>
      <c r="C140" s="59">
        <f t="shared" si="15"/>
        <v>23.099999999999998</v>
      </c>
      <c r="D140" s="60">
        <f t="shared" si="14"/>
        <v>10.110000000000003</v>
      </c>
      <c r="E140" s="59">
        <f t="shared" si="16"/>
        <v>5</v>
      </c>
      <c r="F140" s="66"/>
      <c r="G140" s="160"/>
      <c r="H140" s="185"/>
      <c r="I140" s="55"/>
      <c r="J140" s="55"/>
    </row>
    <row r="141" spans="1:11" s="61" customFormat="1" ht="14.25">
      <c r="A141" s="55"/>
      <c r="B141" s="59">
        <v>8</v>
      </c>
      <c r="C141" s="59">
        <f t="shared" si="15"/>
        <v>26.4</v>
      </c>
      <c r="D141" s="60">
        <f t="shared" si="14"/>
        <v>6.8100000000000023</v>
      </c>
      <c r="E141" s="59">
        <f t="shared" si="16"/>
        <v>3</v>
      </c>
      <c r="F141" s="66"/>
      <c r="G141" s="160"/>
      <c r="H141" s="185"/>
      <c r="I141" s="55"/>
      <c r="J141" s="55"/>
    </row>
    <row r="142" spans="1:11" s="61" customFormat="1" ht="14.25">
      <c r="A142" s="55"/>
      <c r="B142" s="59">
        <v>9</v>
      </c>
      <c r="C142" s="59">
        <f t="shared" si="15"/>
        <v>29.7</v>
      </c>
      <c r="D142" s="60">
        <f t="shared" si="14"/>
        <v>3.5100000000000016</v>
      </c>
      <c r="E142" s="59">
        <f t="shared" si="16"/>
        <v>1</v>
      </c>
      <c r="F142" s="66"/>
      <c r="G142" s="160"/>
      <c r="H142" s="185"/>
      <c r="I142" s="55"/>
      <c r="J142" s="55"/>
    </row>
    <row r="143" spans="1:11" s="61" customFormat="1" ht="14.25">
      <c r="A143" s="55"/>
      <c r="B143" s="59">
        <v>10</v>
      </c>
      <c r="C143" s="59">
        <f t="shared" si="15"/>
        <v>33</v>
      </c>
      <c r="D143" s="60">
        <f t="shared" si="14"/>
        <v>0.21000000000000085</v>
      </c>
      <c r="E143" s="59">
        <f t="shared" si="16"/>
        <v>0</v>
      </c>
      <c r="F143" s="66"/>
      <c r="G143" s="160"/>
      <c r="H143" s="185"/>
      <c r="I143" s="55"/>
      <c r="J143" s="55"/>
    </row>
    <row r="144" spans="1:11" s="61" customFormat="1" ht="14.25">
      <c r="A144" s="55"/>
      <c r="B144" s="66"/>
      <c r="C144" s="66"/>
      <c r="D144" s="66"/>
      <c r="E144" s="68"/>
      <c r="F144" s="66"/>
      <c r="G144" s="160"/>
      <c r="H144" s="160"/>
      <c r="J144" s="55"/>
      <c r="K144" s="55"/>
    </row>
    <row r="145" spans="1:11" s="61" customFormat="1" ht="14.25">
      <c r="A145" s="55"/>
      <c r="B145" s="66"/>
      <c r="C145" s="66"/>
      <c r="D145" s="66"/>
      <c r="E145" s="68"/>
      <c r="F145" s="66"/>
      <c r="G145" s="160"/>
      <c r="H145" s="160"/>
      <c r="J145" s="55"/>
      <c r="K145" s="55"/>
    </row>
    <row r="146" spans="1:11" s="61" customFormat="1" ht="15" thickBot="1">
      <c r="A146" s="46" t="s">
        <v>52</v>
      </c>
      <c r="B146" s="47"/>
      <c r="C146" s="48"/>
      <c r="D146" s="71"/>
      <c r="E146" s="370" t="str">
        <f>E21</f>
        <v>R2.4.1</v>
      </c>
      <c r="F146" s="370"/>
      <c r="G146" s="371">
        <f>G21</f>
        <v>43556</v>
      </c>
      <c r="H146" s="371"/>
      <c r="J146" s="55"/>
      <c r="K146" s="55"/>
    </row>
    <row r="147" spans="1:11" s="61" customFormat="1" ht="20.25" customHeight="1">
      <c r="A147" s="233" t="s">
        <v>1</v>
      </c>
      <c r="B147" s="233" t="s">
        <v>2</v>
      </c>
      <c r="C147" s="232" t="s">
        <v>3</v>
      </c>
      <c r="D147" s="112" t="s">
        <v>71</v>
      </c>
      <c r="E147" s="29" t="s">
        <v>75</v>
      </c>
      <c r="F147" s="42" t="s">
        <v>4</v>
      </c>
      <c r="G147" s="171" t="s">
        <v>75</v>
      </c>
      <c r="H147" s="171" t="s">
        <v>4</v>
      </c>
      <c r="J147" s="55"/>
      <c r="K147" s="55"/>
    </row>
    <row r="148" spans="1:11" s="61" customFormat="1" ht="20.25" customHeight="1">
      <c r="A148" s="30" t="s">
        <v>6</v>
      </c>
      <c r="B148" s="31">
        <v>42.9</v>
      </c>
      <c r="C148" s="32">
        <v>13</v>
      </c>
      <c r="D148" s="114" t="s">
        <v>7</v>
      </c>
      <c r="E148" s="156">
        <v>9</v>
      </c>
      <c r="F148" s="297">
        <v>9</v>
      </c>
      <c r="G148" s="242">
        <v>0</v>
      </c>
      <c r="H148" s="298">
        <v>0</v>
      </c>
      <c r="I148" s="61" t="s">
        <v>53</v>
      </c>
      <c r="J148" s="55"/>
      <c r="K148" s="55"/>
    </row>
    <row r="149" spans="1:11" s="61" customFormat="1" ht="20.25" customHeight="1">
      <c r="A149" s="30" t="s">
        <v>9</v>
      </c>
      <c r="B149" s="31">
        <v>42.82</v>
      </c>
      <c r="C149" s="32">
        <f>ROUNDDOWN(B149/3.3,0)</f>
        <v>12</v>
      </c>
      <c r="D149" s="387" t="s">
        <v>40</v>
      </c>
      <c r="E149" s="382">
        <v>23</v>
      </c>
      <c r="F149" s="385">
        <v>23</v>
      </c>
      <c r="G149" s="393">
        <v>34</v>
      </c>
      <c r="H149" s="376">
        <v>34</v>
      </c>
      <c r="I149" s="61" t="s">
        <v>54</v>
      </c>
      <c r="J149" s="250" t="s">
        <v>122</v>
      </c>
      <c r="K149" s="55"/>
    </row>
    <row r="150" spans="1:11" s="61" customFormat="1" ht="20.25" customHeight="1">
      <c r="A150" s="30" t="s">
        <v>12</v>
      </c>
      <c r="B150" s="73">
        <v>36.68</v>
      </c>
      <c r="C150" s="32">
        <f t="shared" ref="C150" si="17">ROUNDDOWN(B150/3.3,0)</f>
        <v>11</v>
      </c>
      <c r="D150" s="388"/>
      <c r="E150" s="383"/>
      <c r="F150" s="466"/>
      <c r="G150" s="394"/>
      <c r="H150" s="396"/>
      <c r="I150" s="61" t="s">
        <v>55</v>
      </c>
      <c r="J150" s="55"/>
      <c r="K150" s="55"/>
    </row>
    <row r="151" spans="1:11" s="61" customFormat="1" ht="20.25" customHeight="1">
      <c r="A151" s="30" t="s">
        <v>56</v>
      </c>
      <c r="B151" s="73">
        <v>37.64</v>
      </c>
      <c r="C151" s="32">
        <v>11</v>
      </c>
      <c r="D151" s="389"/>
      <c r="E151" s="437"/>
      <c r="F151" s="386"/>
      <c r="G151" s="395"/>
      <c r="H151" s="397"/>
      <c r="I151" s="61" t="s">
        <v>57</v>
      </c>
      <c r="J151" s="55"/>
      <c r="K151" s="55"/>
    </row>
    <row r="152" spans="1:11" s="61" customFormat="1" ht="20.25" customHeight="1">
      <c r="A152" s="30" t="s">
        <v>15</v>
      </c>
      <c r="B152" s="73">
        <v>36.68</v>
      </c>
      <c r="C152" s="32">
        <f>ROUNDDOWN(B152/1.98,0)</f>
        <v>18</v>
      </c>
      <c r="D152" s="387" t="s">
        <v>43</v>
      </c>
      <c r="E152" s="390">
        <v>37</v>
      </c>
      <c r="F152" s="393">
        <v>35</v>
      </c>
      <c r="G152" s="393">
        <v>32</v>
      </c>
      <c r="H152" s="376">
        <v>32</v>
      </c>
      <c r="I152" s="61" t="s">
        <v>58</v>
      </c>
      <c r="J152" s="55"/>
      <c r="K152" s="55"/>
    </row>
    <row r="153" spans="1:11" s="61" customFormat="1" ht="20.25" customHeight="1" thickBot="1">
      <c r="A153" s="30" t="s">
        <v>18</v>
      </c>
      <c r="B153" s="74">
        <v>45.09</v>
      </c>
      <c r="C153" s="32">
        <f>ROUNDDOWN(B153/1.98,0)</f>
        <v>22</v>
      </c>
      <c r="D153" s="398"/>
      <c r="E153" s="399"/>
      <c r="F153" s="400"/>
      <c r="G153" s="400"/>
      <c r="H153" s="377"/>
      <c r="I153" s="61" t="s">
        <v>59</v>
      </c>
      <c r="J153" s="55"/>
      <c r="K153" s="55"/>
    </row>
    <row r="154" spans="1:11" s="61" customFormat="1" ht="20.25" customHeight="1" thickTop="1" thickBot="1">
      <c r="A154" s="93" t="s">
        <v>60</v>
      </c>
      <c r="B154" s="51"/>
      <c r="C154" s="40"/>
      <c r="D154" s="113"/>
      <c r="E154" s="52">
        <f>SUM(E148:E153)</f>
        <v>69</v>
      </c>
      <c r="F154" s="88">
        <f>SUM(F148:F153)</f>
        <v>67</v>
      </c>
      <c r="G154" s="270">
        <f>SUM(G148:G153)</f>
        <v>66</v>
      </c>
      <c r="H154" s="270">
        <f>SUM(H148:H153)</f>
        <v>66</v>
      </c>
      <c r="I154" s="3" t="str">
        <f>IF(E154&lt;=80,"○","ERROR")</f>
        <v>○</v>
      </c>
      <c r="J154" s="55"/>
      <c r="K154" s="55"/>
    </row>
    <row r="155" spans="1:11" s="61" customFormat="1" ht="15" customHeight="1">
      <c r="A155" s="66"/>
      <c r="B155" s="66"/>
      <c r="C155" s="71"/>
      <c r="D155" s="71"/>
      <c r="E155" s="71"/>
      <c r="F155" s="66"/>
      <c r="G155" s="160"/>
      <c r="H155" s="160"/>
      <c r="J155" s="55"/>
      <c r="K155" s="55"/>
    </row>
    <row r="156" spans="1:11" s="61" customFormat="1" ht="15" thickBot="1">
      <c r="A156" s="46" t="s">
        <v>78</v>
      </c>
      <c r="B156" s="47"/>
      <c r="C156" s="48"/>
      <c r="D156" s="71"/>
      <c r="E156" s="370" t="str">
        <f>E21</f>
        <v>R2.4.1</v>
      </c>
      <c r="F156" s="370"/>
      <c r="G156" s="371">
        <f>G21</f>
        <v>43556</v>
      </c>
      <c r="H156" s="371"/>
      <c r="J156" s="55"/>
      <c r="K156" s="55"/>
    </row>
    <row r="157" spans="1:11" s="61" customFormat="1" ht="20.25" customHeight="1">
      <c r="A157" s="233" t="s">
        <v>1</v>
      </c>
      <c r="B157" s="233" t="s">
        <v>2</v>
      </c>
      <c r="C157" s="232" t="s">
        <v>3</v>
      </c>
      <c r="D157" s="112" t="s">
        <v>71</v>
      </c>
      <c r="E157" s="29" t="s">
        <v>75</v>
      </c>
      <c r="F157" s="42" t="s">
        <v>4</v>
      </c>
      <c r="G157" s="171" t="s">
        <v>75</v>
      </c>
      <c r="H157" s="171" t="s">
        <v>4</v>
      </c>
      <c r="J157" s="55"/>
      <c r="K157" s="55"/>
    </row>
    <row r="158" spans="1:11" s="61" customFormat="1" ht="20.25" customHeight="1">
      <c r="A158" s="30" t="s">
        <v>6</v>
      </c>
      <c r="B158" s="31">
        <v>27.05</v>
      </c>
      <c r="C158" s="32">
        <f>ROUNDDOWN(B158/3.3,0)</f>
        <v>8</v>
      </c>
      <c r="D158" s="114" t="s">
        <v>7</v>
      </c>
      <c r="E158" s="69">
        <v>3</v>
      </c>
      <c r="F158" s="299">
        <v>1</v>
      </c>
      <c r="G158" s="241">
        <v>8</v>
      </c>
      <c r="H158" s="299">
        <v>7</v>
      </c>
      <c r="J158" s="55"/>
      <c r="K158" s="55"/>
    </row>
    <row r="159" spans="1:11" s="61" customFormat="1" ht="20.25" customHeight="1">
      <c r="A159" s="30" t="s">
        <v>32</v>
      </c>
      <c r="B159" s="372">
        <v>17.36</v>
      </c>
      <c r="C159" s="374" t="s">
        <v>33</v>
      </c>
      <c r="D159" s="234" t="s">
        <v>40</v>
      </c>
      <c r="E159" s="390">
        <v>11</v>
      </c>
      <c r="F159" s="300">
        <v>8</v>
      </c>
      <c r="G159" s="393">
        <v>6</v>
      </c>
      <c r="H159" s="300">
        <v>4</v>
      </c>
      <c r="J159" s="55"/>
      <c r="K159" s="55"/>
    </row>
    <row r="160" spans="1:11" s="61" customFormat="1" ht="20.25" customHeight="1" thickBot="1">
      <c r="A160" s="30" t="s">
        <v>34</v>
      </c>
      <c r="B160" s="373"/>
      <c r="C160" s="375"/>
      <c r="D160" s="115" t="s">
        <v>43</v>
      </c>
      <c r="E160" s="399"/>
      <c r="F160" s="299">
        <v>2</v>
      </c>
      <c r="G160" s="400"/>
      <c r="H160" s="299">
        <v>2</v>
      </c>
      <c r="J160" s="55"/>
      <c r="K160" s="55"/>
    </row>
    <row r="161" spans="1:11" s="61" customFormat="1" ht="20.25" customHeight="1" thickTop="1" thickBot="1">
      <c r="A161" s="93" t="s">
        <v>62</v>
      </c>
      <c r="B161" s="51"/>
      <c r="C161" s="40"/>
      <c r="D161" s="113"/>
      <c r="E161" s="52">
        <f>SUM(E158:E160)</f>
        <v>14</v>
      </c>
      <c r="F161" s="88">
        <f>SUM(F158:F160)</f>
        <v>11</v>
      </c>
      <c r="G161" s="270">
        <f>SUM(G158:G160)</f>
        <v>14</v>
      </c>
      <c r="H161" s="270">
        <f>SUM(H158:H160)</f>
        <v>13</v>
      </c>
      <c r="I161" s="3" t="str">
        <f>IF(E161&lt;=16,"○","ERROR")</f>
        <v>○</v>
      </c>
      <c r="J161" s="55"/>
      <c r="K161" s="55"/>
    </row>
    <row r="162" spans="1:11" s="55" customFormat="1" ht="14.25">
      <c r="E162" s="77"/>
      <c r="G162" s="185"/>
      <c r="H162" s="185"/>
      <c r="I162" s="61"/>
    </row>
    <row r="163" spans="1:11" s="61" customFormat="1" ht="14.25">
      <c r="A163" s="126" t="s">
        <v>61</v>
      </c>
      <c r="B163" s="54" t="s">
        <v>40</v>
      </c>
      <c r="C163" s="54" t="s">
        <v>41</v>
      </c>
      <c r="D163" s="54" t="s">
        <v>42</v>
      </c>
      <c r="E163" s="54" t="s">
        <v>43</v>
      </c>
      <c r="F163" s="64"/>
      <c r="G163" s="184"/>
      <c r="H163" s="185"/>
      <c r="I163" s="55"/>
      <c r="J163" s="55"/>
    </row>
    <row r="164" spans="1:11" s="61" customFormat="1" ht="14.25">
      <c r="A164" s="104" t="s">
        <v>77</v>
      </c>
      <c r="B164" s="56">
        <v>0</v>
      </c>
      <c r="C164" s="56">
        <v>0</v>
      </c>
      <c r="D164" s="57">
        <f>17.36-C164</f>
        <v>17.36</v>
      </c>
      <c r="E164" s="58">
        <f>ROUNDDOWN(D164/1.98,0)</f>
        <v>8</v>
      </c>
      <c r="F164" s="67"/>
      <c r="G164" s="160"/>
      <c r="H164" s="185"/>
      <c r="I164" s="55"/>
      <c r="J164" s="55"/>
    </row>
    <row r="165" spans="1:11" s="61" customFormat="1" ht="14.25">
      <c r="A165" s="55"/>
      <c r="B165" s="58">
        <v>1</v>
      </c>
      <c r="C165" s="58">
        <f>B165*3.3</f>
        <v>3.3</v>
      </c>
      <c r="D165" s="57">
        <f t="shared" ref="D165:D169" si="18">17.36-C165</f>
        <v>14.059999999999999</v>
      </c>
      <c r="E165" s="58">
        <f>ROUNDDOWN(D165/1.98,0)</f>
        <v>7</v>
      </c>
      <c r="F165" s="67"/>
      <c r="G165" s="160"/>
      <c r="H165" s="185"/>
      <c r="I165" s="55"/>
      <c r="J165" s="55"/>
    </row>
    <row r="166" spans="1:11" s="61" customFormat="1" ht="14.25">
      <c r="A166" s="55"/>
      <c r="B166" s="58">
        <v>2</v>
      </c>
      <c r="C166" s="58">
        <f t="shared" ref="C166:C169" si="19">B166*3.3</f>
        <v>6.6</v>
      </c>
      <c r="D166" s="57">
        <f t="shared" si="18"/>
        <v>10.76</v>
      </c>
      <c r="E166" s="58">
        <f t="shared" ref="E166:E169" si="20">ROUNDDOWN(D166/1.98,0)</f>
        <v>5</v>
      </c>
      <c r="F166" s="67"/>
      <c r="G166" s="160"/>
      <c r="H166" s="185"/>
      <c r="I166" s="55"/>
      <c r="J166" s="55"/>
    </row>
    <row r="167" spans="1:11" s="61" customFormat="1" ht="14.25">
      <c r="A167" s="55"/>
      <c r="B167" s="58">
        <v>3</v>
      </c>
      <c r="C167" s="58">
        <f t="shared" si="19"/>
        <v>9.8999999999999986</v>
      </c>
      <c r="D167" s="57">
        <f t="shared" si="18"/>
        <v>7.4600000000000009</v>
      </c>
      <c r="E167" s="58">
        <f t="shared" si="20"/>
        <v>3</v>
      </c>
      <c r="F167" s="67"/>
      <c r="G167" s="160"/>
      <c r="H167" s="185"/>
      <c r="I167" s="55"/>
      <c r="J167" s="55"/>
    </row>
    <row r="168" spans="1:11" s="61" customFormat="1" ht="14.25">
      <c r="A168" s="55"/>
      <c r="B168" s="58">
        <v>4</v>
      </c>
      <c r="C168" s="58">
        <f t="shared" si="19"/>
        <v>13.2</v>
      </c>
      <c r="D168" s="57">
        <f t="shared" si="18"/>
        <v>4.16</v>
      </c>
      <c r="E168" s="58">
        <f t="shared" si="20"/>
        <v>2</v>
      </c>
      <c r="F168" s="67"/>
      <c r="G168" s="160"/>
      <c r="H168" s="185"/>
      <c r="I168" s="55"/>
      <c r="J168" s="55"/>
    </row>
    <row r="169" spans="1:11" s="61" customFormat="1" ht="14.25">
      <c r="A169" s="55"/>
      <c r="B169" s="59">
        <v>5</v>
      </c>
      <c r="C169" s="59">
        <f t="shared" si="19"/>
        <v>16.5</v>
      </c>
      <c r="D169" s="57">
        <f t="shared" si="18"/>
        <v>0.85999999999999943</v>
      </c>
      <c r="E169" s="59">
        <f t="shared" si="20"/>
        <v>0</v>
      </c>
      <c r="F169" s="66"/>
      <c r="G169" s="160"/>
      <c r="H169" s="185"/>
      <c r="I169" s="55"/>
      <c r="J169" s="55"/>
    </row>
    <row r="172" spans="1:11" ht="20.25" customHeight="1">
      <c r="A172" s="76" t="s">
        <v>70</v>
      </c>
      <c r="C172" s="349" t="str">
        <f>E21</f>
        <v>R2.4.1</v>
      </c>
      <c r="D172" s="349"/>
      <c r="E172" s="365">
        <f>G21</f>
        <v>43556</v>
      </c>
      <c r="F172" s="365"/>
      <c r="G172" s="190"/>
    </row>
    <row r="173" spans="1:11" s="75" customFormat="1" ht="17.25" customHeight="1">
      <c r="A173" s="350" t="s">
        <v>68</v>
      </c>
      <c r="B173" s="351"/>
      <c r="C173" s="233" t="s">
        <v>75</v>
      </c>
      <c r="D173" s="236" t="s">
        <v>4</v>
      </c>
      <c r="E173" s="94" t="s">
        <v>75</v>
      </c>
      <c r="F173" s="83" t="s">
        <v>4</v>
      </c>
      <c r="G173" s="191"/>
      <c r="H173" s="162"/>
    </row>
    <row r="174" spans="1:11" ht="17.25" customHeight="1">
      <c r="A174" s="352" t="s">
        <v>65</v>
      </c>
      <c r="B174" s="353"/>
      <c r="C174" s="119">
        <f>E34</f>
        <v>200</v>
      </c>
      <c r="D174" s="86">
        <f>F34</f>
        <v>194</v>
      </c>
      <c r="E174" s="95">
        <f>G34</f>
        <v>200</v>
      </c>
      <c r="F174" s="95">
        <f>H34</f>
        <v>180</v>
      </c>
      <c r="I174"/>
    </row>
    <row r="175" spans="1:11" ht="17.25" customHeight="1">
      <c r="A175" s="352" t="s">
        <v>66</v>
      </c>
      <c r="B175" s="353"/>
      <c r="C175" s="119">
        <f>E49</f>
        <v>210</v>
      </c>
      <c r="D175" s="86">
        <f>F49</f>
        <v>201</v>
      </c>
      <c r="E175" s="95">
        <f>G49</f>
        <v>210</v>
      </c>
      <c r="F175" s="95">
        <f>H49</f>
        <v>197</v>
      </c>
      <c r="I175"/>
    </row>
    <row r="176" spans="1:11" ht="17.25" customHeight="1">
      <c r="A176" s="352" t="s">
        <v>39</v>
      </c>
      <c r="B176" s="353"/>
      <c r="C176" s="119">
        <f>E61</f>
        <v>59</v>
      </c>
      <c r="D176" s="86">
        <f>F61</f>
        <v>48</v>
      </c>
      <c r="E176" s="95">
        <f>G61</f>
        <v>59</v>
      </c>
      <c r="F176" s="95">
        <f>H61</f>
        <v>47</v>
      </c>
      <c r="I176"/>
    </row>
    <row r="177" spans="1:9" ht="17.25" customHeight="1">
      <c r="A177" s="352" t="s">
        <v>47</v>
      </c>
      <c r="B177" s="353"/>
      <c r="C177" s="119">
        <f>E91</f>
        <v>59</v>
      </c>
      <c r="D177" s="86">
        <f>F91</f>
        <v>55</v>
      </c>
      <c r="E177" s="95">
        <f>G91</f>
        <v>57</v>
      </c>
      <c r="F177" s="95">
        <f>H91</f>
        <v>53</v>
      </c>
      <c r="I177"/>
    </row>
    <row r="178" spans="1:9" ht="17.25" customHeight="1">
      <c r="A178" s="352" t="s">
        <v>67</v>
      </c>
      <c r="B178" s="353"/>
      <c r="C178" s="119">
        <f>E119</f>
        <v>121</v>
      </c>
      <c r="D178" s="86">
        <f>F119</f>
        <v>95</v>
      </c>
      <c r="E178" s="95">
        <f>G119</f>
        <v>132</v>
      </c>
      <c r="F178" s="95">
        <f>H119</f>
        <v>95</v>
      </c>
      <c r="I178"/>
    </row>
    <row r="179" spans="1:9" ht="17.25" customHeight="1">
      <c r="A179" s="352" t="s">
        <v>51</v>
      </c>
      <c r="B179" s="353"/>
      <c r="C179" s="119">
        <f>E130</f>
        <v>21</v>
      </c>
      <c r="D179" s="86">
        <f>F130</f>
        <v>9</v>
      </c>
      <c r="E179" s="95">
        <f>G130</f>
        <v>21</v>
      </c>
      <c r="F179" s="95">
        <f>H130</f>
        <v>10</v>
      </c>
      <c r="I179"/>
    </row>
    <row r="180" spans="1:9" ht="17.25" customHeight="1">
      <c r="A180" s="352" t="s">
        <v>52</v>
      </c>
      <c r="B180" s="353"/>
      <c r="C180" s="119">
        <f>E154</f>
        <v>69</v>
      </c>
      <c r="D180" s="86">
        <f>F154</f>
        <v>67</v>
      </c>
      <c r="E180" s="95">
        <f>G154</f>
        <v>66</v>
      </c>
      <c r="F180" s="95">
        <f>H154</f>
        <v>66</v>
      </c>
      <c r="I180"/>
    </row>
    <row r="181" spans="1:9" ht="17.25" customHeight="1" thickBot="1">
      <c r="A181" s="369" t="s">
        <v>61</v>
      </c>
      <c r="B181" s="363"/>
      <c r="C181" s="120">
        <f>E161</f>
        <v>14</v>
      </c>
      <c r="D181" s="87">
        <f>F161</f>
        <v>11</v>
      </c>
      <c r="E181" s="96">
        <f>G161</f>
        <v>14</v>
      </c>
      <c r="F181" s="96">
        <f>H161</f>
        <v>13</v>
      </c>
      <c r="I181"/>
    </row>
    <row r="182" spans="1:9" ht="17.25" customHeight="1" thickTop="1">
      <c r="A182" s="354" t="s">
        <v>69</v>
      </c>
      <c r="B182" s="355"/>
      <c r="C182" s="122">
        <f>SUM(C174:C181)</f>
        <v>753</v>
      </c>
      <c r="D182" s="88">
        <f>SUM(D174:D181)</f>
        <v>680</v>
      </c>
      <c r="E182" s="97">
        <f>SUM(E174:E181)</f>
        <v>759</v>
      </c>
      <c r="F182" s="97">
        <f>SUM(F174:F181)</f>
        <v>661</v>
      </c>
      <c r="I182"/>
    </row>
    <row r="183" spans="1:9" ht="20.25" customHeight="1">
      <c r="A183" s="79"/>
      <c r="B183" s="64"/>
      <c r="C183" s="17"/>
      <c r="D183" s="17"/>
      <c r="E183" s="136"/>
      <c r="F183" s="80"/>
      <c r="G183" s="192"/>
    </row>
    <row r="184" spans="1:9" ht="20.25" customHeight="1">
      <c r="C184" s="90" t="str">
        <f>E21</f>
        <v>R2.4.1</v>
      </c>
      <c r="D184" s="90"/>
      <c r="E184" s="365">
        <f>G21</f>
        <v>43556</v>
      </c>
      <c r="F184" s="365"/>
      <c r="G184" s="190"/>
    </row>
    <row r="185" spans="1:9" ht="17.25" customHeight="1">
      <c r="A185" s="366" t="s">
        <v>71</v>
      </c>
      <c r="B185" s="351"/>
      <c r="C185" s="233" t="s">
        <v>75</v>
      </c>
      <c r="D185" s="237" t="s">
        <v>4</v>
      </c>
      <c r="E185" s="94" t="s">
        <v>75</v>
      </c>
      <c r="F185" s="94" t="s">
        <v>4</v>
      </c>
      <c r="G185" s="191"/>
      <c r="I185"/>
    </row>
    <row r="186" spans="1:9" ht="17.25" customHeight="1">
      <c r="A186" s="353" t="s">
        <v>7</v>
      </c>
      <c r="B186" s="356"/>
      <c r="C186" s="119">
        <f>E23+E38+E55+E84+E110+E124+E148+E158</f>
        <v>46</v>
      </c>
      <c r="D186" s="86">
        <f>F23+F38+F55+F84+F110+F124+F148+F158</f>
        <v>39</v>
      </c>
      <c r="E186" s="95">
        <f>G23+G38+G55+G84+G110+G124+G148+G158</f>
        <v>44</v>
      </c>
      <c r="F186" s="95">
        <f>H23+H38+H55+H84+H110+H124+H148+H158</f>
        <v>40</v>
      </c>
      <c r="I186"/>
    </row>
    <row r="187" spans="1:9" ht="17.25" customHeight="1">
      <c r="A187" s="353" t="s">
        <v>40</v>
      </c>
      <c r="B187" s="356"/>
      <c r="C187" s="357">
        <f>E24+E26+E39+E56+E57+E86+E87+E111+E113+E114+E125+E149+E152+E159+E41+E85</f>
        <v>263</v>
      </c>
      <c r="D187" s="86">
        <f>F24+F39+F56+F86+F85+F111+F125+F149+F159</f>
        <v>121</v>
      </c>
      <c r="E187" s="360">
        <f>G24+G26+G39+G41+G56+G57+G86+G111+G112+G113+G125+G149+G159+G85+G87+G152</f>
        <v>257</v>
      </c>
      <c r="F187" s="95">
        <f>H24+H39+H56+H86+H111+H125+H149+H159</f>
        <v>115</v>
      </c>
      <c r="I187"/>
    </row>
    <row r="188" spans="1:9" ht="17.25" customHeight="1">
      <c r="A188" s="353" t="s">
        <v>43</v>
      </c>
      <c r="B188" s="356"/>
      <c r="C188" s="367"/>
      <c r="D188" s="86">
        <f>F26+F41+F57+F87+F114+F113+F126+F152+F160</f>
        <v>130</v>
      </c>
      <c r="E188" s="368"/>
      <c r="F188" s="95">
        <f>H26+H41+H57+H87+H113+H126+H152+H160</f>
        <v>124</v>
      </c>
      <c r="I188"/>
    </row>
    <row r="189" spans="1:9" ht="17.25" customHeight="1">
      <c r="A189" s="353" t="s">
        <v>13</v>
      </c>
      <c r="B189" s="356"/>
      <c r="C189" s="357">
        <f>E28+E30+E32+E43+E45+E47+E128+E59+E58+E88+E89+E90+E115+E116+E117+E118+E127</f>
        <v>444</v>
      </c>
      <c r="D189" s="86">
        <f>F28+F43+F58+F88+F115+F116+F127</f>
        <v>121</v>
      </c>
      <c r="E189" s="460">
        <f>G28+G30+G32+G43+G45+G47+G58+G59+G88+G89+G90+G115+G117+G118+G127+G128</f>
        <v>458</v>
      </c>
      <c r="F189" s="95">
        <f>H28+H43+H58+H88+H115+H127</f>
        <v>131</v>
      </c>
      <c r="I189"/>
    </row>
    <row r="190" spans="1:9" ht="17.25" customHeight="1">
      <c r="A190" s="353" t="s">
        <v>73</v>
      </c>
      <c r="B190" s="356"/>
      <c r="C190" s="358"/>
      <c r="D190" s="86">
        <f>F30+F45+F59+F89+F117+F128</f>
        <v>128</v>
      </c>
      <c r="E190" s="461"/>
      <c r="F190" s="95">
        <f>H30+H45+H59+H89+H117+H128</f>
        <v>136</v>
      </c>
      <c r="I190"/>
    </row>
    <row r="191" spans="1:9" ht="17.25" customHeight="1" thickBot="1">
      <c r="A191" s="363" t="s">
        <v>74</v>
      </c>
      <c r="B191" s="364"/>
      <c r="C191" s="359"/>
      <c r="D191" s="87">
        <f>F32+F47+F60+F90+F118+F129</f>
        <v>141</v>
      </c>
      <c r="E191" s="462"/>
      <c r="F191" s="96">
        <f>H32+H47+H60+H90+H118+H129</f>
        <v>115</v>
      </c>
      <c r="I191"/>
    </row>
    <row r="192" spans="1:9" ht="17.25" customHeight="1" thickTop="1">
      <c r="A192" s="354" t="s">
        <v>69</v>
      </c>
      <c r="B192" s="355"/>
      <c r="C192" s="122">
        <f>SUM(C186:C191)</f>
        <v>753</v>
      </c>
      <c r="D192" s="88">
        <f>SUM(D186:D191)</f>
        <v>680</v>
      </c>
      <c r="E192" s="97">
        <f>SUM(E186:E191)</f>
        <v>759</v>
      </c>
      <c r="F192" s="97">
        <f>SUM(F186:F191)</f>
        <v>661</v>
      </c>
      <c r="I192"/>
    </row>
  </sheetData>
  <mergeCells count="140">
    <mergeCell ref="A3:H3"/>
    <mergeCell ref="A5:H6"/>
    <mergeCell ref="G21:H21"/>
    <mergeCell ref="D24:D25"/>
    <mergeCell ref="E24:E25"/>
    <mergeCell ref="F24:F25"/>
    <mergeCell ref="G24:G25"/>
    <mergeCell ref="H24:H25"/>
    <mergeCell ref="D26:D27"/>
    <mergeCell ref="E26:E27"/>
    <mergeCell ref="F26:F27"/>
    <mergeCell ref="G26:G27"/>
    <mergeCell ref="H26:H27"/>
    <mergeCell ref="E21:F21"/>
    <mergeCell ref="D28:D29"/>
    <mergeCell ref="E28:E29"/>
    <mergeCell ref="F28:F29"/>
    <mergeCell ref="G28:G29"/>
    <mergeCell ref="H28:H29"/>
    <mergeCell ref="G36:H36"/>
    <mergeCell ref="D39:D40"/>
    <mergeCell ref="E39:E40"/>
    <mergeCell ref="F39:F40"/>
    <mergeCell ref="G39:G40"/>
    <mergeCell ref="H39:H40"/>
    <mergeCell ref="D30:D31"/>
    <mergeCell ref="E30:E31"/>
    <mergeCell ref="F30:F31"/>
    <mergeCell ref="G30:G31"/>
    <mergeCell ref="H30:H31"/>
    <mergeCell ref="D32:D33"/>
    <mergeCell ref="E32:E33"/>
    <mergeCell ref="F32:F33"/>
    <mergeCell ref="G32:G33"/>
    <mergeCell ref="H32:H33"/>
    <mergeCell ref="E36:F36"/>
    <mergeCell ref="D41:D42"/>
    <mergeCell ref="E41:E42"/>
    <mergeCell ref="F41:F42"/>
    <mergeCell ref="G41:G42"/>
    <mergeCell ref="H41:H42"/>
    <mergeCell ref="D43:D44"/>
    <mergeCell ref="E43:E44"/>
    <mergeCell ref="F43:F44"/>
    <mergeCell ref="G43:G44"/>
    <mergeCell ref="H43:H44"/>
    <mergeCell ref="G53:H53"/>
    <mergeCell ref="B56:B57"/>
    <mergeCell ref="C56:C57"/>
    <mergeCell ref="B59:B60"/>
    <mergeCell ref="C59:C60"/>
    <mergeCell ref="E59:E60"/>
    <mergeCell ref="G59:G60"/>
    <mergeCell ref="D45:D46"/>
    <mergeCell ref="E45:E46"/>
    <mergeCell ref="F45:F46"/>
    <mergeCell ref="G45:G46"/>
    <mergeCell ref="H45:H46"/>
    <mergeCell ref="D47:D48"/>
    <mergeCell ref="E47:E48"/>
    <mergeCell ref="F47:F48"/>
    <mergeCell ref="G47:G48"/>
    <mergeCell ref="H47:H48"/>
    <mergeCell ref="E53:F53"/>
    <mergeCell ref="G82:H82"/>
    <mergeCell ref="B86:B87"/>
    <mergeCell ref="C86:C87"/>
    <mergeCell ref="B89:B90"/>
    <mergeCell ref="C89:C90"/>
    <mergeCell ref="F92:H92"/>
    <mergeCell ref="E82:F82"/>
    <mergeCell ref="E108:F108"/>
    <mergeCell ref="F111:F112"/>
    <mergeCell ref="G115:G116"/>
    <mergeCell ref="H115:H116"/>
    <mergeCell ref="G122:H122"/>
    <mergeCell ref="E122:F122"/>
    <mergeCell ref="G108:H108"/>
    <mergeCell ref="D113:D114"/>
    <mergeCell ref="G113:G114"/>
    <mergeCell ref="H113:H114"/>
    <mergeCell ref="E111:E112"/>
    <mergeCell ref="G152:G153"/>
    <mergeCell ref="H152:H153"/>
    <mergeCell ref="G156:H156"/>
    <mergeCell ref="E156:F156"/>
    <mergeCell ref="G146:H146"/>
    <mergeCell ref="D149:D151"/>
    <mergeCell ref="E149:E151"/>
    <mergeCell ref="F149:F151"/>
    <mergeCell ref="G149:G151"/>
    <mergeCell ref="H149:H151"/>
    <mergeCell ref="E146:F146"/>
    <mergeCell ref="A178:B178"/>
    <mergeCell ref="A179:B179"/>
    <mergeCell ref="B159:B160"/>
    <mergeCell ref="B112:B113"/>
    <mergeCell ref="D111:D112"/>
    <mergeCell ref="A112:A113"/>
    <mergeCell ref="A187:B187"/>
    <mergeCell ref="C187:C188"/>
    <mergeCell ref="E187:E188"/>
    <mergeCell ref="A188:B188"/>
    <mergeCell ref="A180:B180"/>
    <mergeCell ref="A181:B181"/>
    <mergeCell ref="A182:B182"/>
    <mergeCell ref="E184:F184"/>
    <mergeCell ref="A185:B185"/>
    <mergeCell ref="A186:B186"/>
    <mergeCell ref="B125:B126"/>
    <mergeCell ref="C125:C126"/>
    <mergeCell ref="E125:E127"/>
    <mergeCell ref="B128:B129"/>
    <mergeCell ref="C128:C129"/>
    <mergeCell ref="E128:E129"/>
    <mergeCell ref="D115:D116"/>
    <mergeCell ref="A84:A85"/>
    <mergeCell ref="B84:B85"/>
    <mergeCell ref="C84:C85"/>
    <mergeCell ref="A192:B192"/>
    <mergeCell ref="G125:G127"/>
    <mergeCell ref="G128:G129"/>
    <mergeCell ref="A189:B189"/>
    <mergeCell ref="C189:C191"/>
    <mergeCell ref="E189:E191"/>
    <mergeCell ref="A190:B190"/>
    <mergeCell ref="A191:B191"/>
    <mergeCell ref="C159:C160"/>
    <mergeCell ref="E159:E160"/>
    <mergeCell ref="G159:G160"/>
    <mergeCell ref="E172:F172"/>
    <mergeCell ref="A173:B173"/>
    <mergeCell ref="C172:D172"/>
    <mergeCell ref="D152:D153"/>
    <mergeCell ref="E152:E153"/>
    <mergeCell ref="F152:F153"/>
    <mergeCell ref="A174:B174"/>
    <mergeCell ref="A175:B175"/>
    <mergeCell ref="A176:B176"/>
    <mergeCell ref="A177:B177"/>
  </mergeCells>
  <phoneticPr fontId="3"/>
  <printOptions horizontalCentered="1"/>
  <pageMargins left="0.51181102362204722" right="0.51181102362204722" top="0.35433070866141736" bottom="0.15748031496062992" header="0.51181102362204722" footer="0.11811023622047245"/>
  <pageSetup paperSize="9" orientation="portrait" r:id="rId1"/>
  <headerFooter>
    <oddFooter>&amp;C&amp;12&amp;P</oddFooter>
  </headerFooter>
  <rowBreaks count="3" manualBreakCount="3">
    <brk id="50" max="6" man="1"/>
    <brk id="105" max="6" man="1"/>
    <brk id="143" max="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0"/>
  <sheetViews>
    <sheetView view="pageBreakPreview" topLeftCell="A158" zoomScaleNormal="100" zoomScaleSheetLayoutView="100" workbookViewId="0">
      <selection activeCell="C190" sqref="C190"/>
    </sheetView>
  </sheetViews>
  <sheetFormatPr defaultRowHeight="13.5"/>
  <cols>
    <col min="1" max="1" width="13" customWidth="1"/>
    <col min="2" max="2" width="11.125" customWidth="1"/>
    <col min="3" max="3" width="11.25" customWidth="1"/>
    <col min="4" max="4" width="11.125" customWidth="1"/>
    <col min="5" max="5" width="11.125" style="127" customWidth="1"/>
    <col min="6" max="6" width="11.125" customWidth="1"/>
    <col min="7" max="8" width="11" style="162" customWidth="1"/>
    <col min="9" max="9" width="9" style="3"/>
    <col min="11" max="11" width="11.625" customWidth="1"/>
  </cols>
  <sheetData>
    <row r="1" spans="1:8" ht="14.25">
      <c r="E1" s="2"/>
      <c r="F1" s="2"/>
      <c r="G1" s="161"/>
      <c r="H1" s="217"/>
    </row>
    <row r="2" spans="1:8" ht="14.25">
      <c r="B2" s="1"/>
      <c r="H2" s="218"/>
    </row>
    <row r="3" spans="1:8" ht="17.25">
      <c r="A3" s="453" t="s">
        <v>116</v>
      </c>
      <c r="B3" s="453"/>
      <c r="C3" s="453"/>
      <c r="D3" s="453"/>
      <c r="E3" s="453"/>
      <c r="F3" s="453"/>
      <c r="G3" s="453"/>
      <c r="H3" s="453"/>
    </row>
    <row r="4" spans="1:8" ht="14.25">
      <c r="A4" s="1"/>
      <c r="B4" s="1"/>
      <c r="C4" s="1"/>
      <c r="D4" s="1"/>
      <c r="E4" s="128"/>
      <c r="F4" s="1"/>
      <c r="G4" s="163"/>
      <c r="H4" s="163"/>
    </row>
    <row r="5" spans="1:8" ht="14.25" customHeight="1">
      <c r="A5" s="456" t="s">
        <v>117</v>
      </c>
      <c r="B5" s="456"/>
      <c r="C5" s="456"/>
      <c r="D5" s="456"/>
      <c r="E5" s="456"/>
      <c r="F5" s="456"/>
      <c r="G5" s="456"/>
      <c r="H5" s="456"/>
    </row>
    <row r="6" spans="1:8" ht="14.25" customHeight="1">
      <c r="A6" s="456"/>
      <c r="B6" s="456"/>
      <c r="C6" s="456"/>
      <c r="D6" s="456"/>
      <c r="E6" s="456"/>
      <c r="F6" s="456"/>
      <c r="G6" s="456"/>
      <c r="H6" s="456"/>
    </row>
    <row r="7" spans="1:8" ht="13.5" customHeight="1">
      <c r="A7" s="111"/>
      <c r="B7" s="21"/>
      <c r="C7" s="17"/>
      <c r="D7" s="17"/>
      <c r="E7" s="129"/>
      <c r="F7" s="17"/>
    </row>
    <row r="8" spans="1:8" ht="7.5" customHeight="1">
      <c r="A8" s="124"/>
      <c r="B8" s="18"/>
      <c r="C8" s="19"/>
      <c r="D8" s="19"/>
      <c r="E8" s="130"/>
      <c r="F8" s="19"/>
      <c r="G8" s="164"/>
      <c r="H8" s="165"/>
    </row>
    <row r="9" spans="1:8" ht="14.25">
      <c r="A9" s="24" t="s">
        <v>63</v>
      </c>
      <c r="B9" s="21"/>
      <c r="C9" s="17"/>
      <c r="D9" s="17"/>
      <c r="E9" s="129"/>
      <c r="F9" s="17"/>
      <c r="G9" s="159"/>
      <c r="H9" s="166"/>
    </row>
    <row r="10" spans="1:8" ht="14.25">
      <c r="A10" s="20" t="s">
        <v>84</v>
      </c>
      <c r="B10" s="21"/>
      <c r="C10" s="17"/>
      <c r="D10" s="17"/>
      <c r="E10" s="129"/>
      <c r="F10" s="17"/>
      <c r="G10" s="159"/>
      <c r="H10" s="166"/>
    </row>
    <row r="11" spans="1:8" ht="14.25">
      <c r="A11" s="20" t="s">
        <v>90</v>
      </c>
      <c r="B11" s="21"/>
      <c r="C11" s="17"/>
      <c r="D11" s="17"/>
      <c r="E11" s="138" t="s">
        <v>85</v>
      </c>
      <c r="F11" s="17"/>
      <c r="G11" s="159"/>
      <c r="H11" s="166"/>
    </row>
    <row r="12" spans="1:8" ht="14.25">
      <c r="A12" s="24" t="s">
        <v>64</v>
      </c>
      <c r="B12" s="21"/>
      <c r="C12" s="17"/>
      <c r="D12" s="17"/>
      <c r="E12" s="129"/>
      <c r="F12" s="17"/>
      <c r="G12" s="159"/>
      <c r="H12" s="166"/>
    </row>
    <row r="13" spans="1:8" ht="14.25">
      <c r="A13" s="103" t="s">
        <v>7</v>
      </c>
      <c r="B13" s="106" t="s">
        <v>76</v>
      </c>
      <c r="C13" s="22" t="s">
        <v>8</v>
      </c>
      <c r="D13" s="22"/>
      <c r="E13" s="129"/>
      <c r="F13" s="17"/>
      <c r="G13" s="159"/>
      <c r="H13" s="166"/>
    </row>
    <row r="14" spans="1:8" ht="14.25">
      <c r="A14" s="103" t="s">
        <v>10</v>
      </c>
      <c r="B14" s="106" t="s">
        <v>76</v>
      </c>
      <c r="C14" s="22" t="s">
        <v>11</v>
      </c>
      <c r="D14" s="22"/>
      <c r="E14" s="129"/>
      <c r="F14" s="17"/>
      <c r="G14" s="159"/>
      <c r="H14" s="166"/>
    </row>
    <row r="15" spans="1:8" ht="14.25">
      <c r="A15" s="103" t="s">
        <v>13</v>
      </c>
      <c r="B15" s="106" t="s">
        <v>76</v>
      </c>
      <c r="C15" s="22" t="s">
        <v>14</v>
      </c>
      <c r="D15" s="22"/>
      <c r="E15" s="129"/>
      <c r="F15" s="17"/>
      <c r="G15" s="159"/>
      <c r="H15" s="166"/>
    </row>
    <row r="16" spans="1:8" ht="14.25">
      <c r="A16" s="103" t="s">
        <v>16</v>
      </c>
      <c r="B16" s="106" t="s">
        <v>76</v>
      </c>
      <c r="C16" s="22" t="s">
        <v>17</v>
      </c>
      <c r="D16" s="22"/>
      <c r="E16" s="129"/>
      <c r="G16" s="159"/>
      <c r="H16" s="167" t="s">
        <v>83</v>
      </c>
    </row>
    <row r="17" spans="1:11" ht="7.5" customHeight="1">
      <c r="A17" s="107"/>
      <c r="B17" s="108"/>
      <c r="C17" s="23"/>
      <c r="D17" s="23"/>
      <c r="E17" s="131"/>
      <c r="F17" s="137"/>
      <c r="G17" s="168"/>
      <c r="H17" s="169"/>
    </row>
    <row r="18" spans="1:11" ht="7.5" customHeight="1">
      <c r="A18" s="109"/>
      <c r="B18" s="110"/>
      <c r="C18" s="19"/>
      <c r="D18" s="19"/>
      <c r="E18" s="130"/>
      <c r="F18" s="19"/>
    </row>
    <row r="19" spans="1:11" ht="14.25">
      <c r="A19" s="102" t="s">
        <v>119</v>
      </c>
    </row>
    <row r="20" spans="1:11" ht="14.25">
      <c r="A20" s="25"/>
      <c r="H20" s="170"/>
    </row>
    <row r="21" spans="1:11" ht="15" thickBot="1">
      <c r="A21" s="46" t="s">
        <v>0</v>
      </c>
      <c r="B21" s="4"/>
      <c r="C21" s="4"/>
      <c r="D21" s="17"/>
      <c r="E21" s="89">
        <v>43556</v>
      </c>
      <c r="F21" s="89"/>
      <c r="G21" s="371">
        <v>43191</v>
      </c>
      <c r="H21" s="371"/>
    </row>
    <row r="22" spans="1:11" ht="20.25" customHeight="1">
      <c r="A22" s="26" t="s">
        <v>1</v>
      </c>
      <c r="B22" s="27" t="s">
        <v>2</v>
      </c>
      <c r="C22" s="28" t="s">
        <v>3</v>
      </c>
      <c r="D22" s="112" t="s">
        <v>79</v>
      </c>
      <c r="E22" s="132" t="s">
        <v>75</v>
      </c>
      <c r="F22" s="216" t="s">
        <v>4</v>
      </c>
      <c r="G22" s="171" t="s">
        <v>75</v>
      </c>
      <c r="H22" s="171" t="s">
        <v>4</v>
      </c>
      <c r="J22" s="5" t="s">
        <v>5</v>
      </c>
    </row>
    <row r="23" spans="1:11" ht="20.25" customHeight="1">
      <c r="A23" s="30" t="s">
        <v>6</v>
      </c>
      <c r="B23" s="31">
        <v>101.75</v>
      </c>
      <c r="C23" s="32">
        <f>ROUNDDOWN(B23/3.3,0)</f>
        <v>30</v>
      </c>
      <c r="D23" s="114" t="s">
        <v>7</v>
      </c>
      <c r="E23" s="152">
        <v>12</v>
      </c>
      <c r="F23" s="210">
        <v>12</v>
      </c>
      <c r="G23" s="172">
        <v>12</v>
      </c>
      <c r="H23" s="172">
        <v>12</v>
      </c>
      <c r="J23" s="6" t="s">
        <v>7</v>
      </c>
      <c r="K23" s="7" t="s">
        <v>8</v>
      </c>
    </row>
    <row r="24" spans="1:11" ht="20.25" customHeight="1">
      <c r="A24" s="33" t="s">
        <v>9</v>
      </c>
      <c r="B24" s="34">
        <v>59</v>
      </c>
      <c r="C24" s="35">
        <f t="shared" ref="C24:C25" si="0">ROUNDDOWN(B24/3.3,0)</f>
        <v>17</v>
      </c>
      <c r="D24" s="449" t="s">
        <v>40</v>
      </c>
      <c r="E24" s="495">
        <v>24</v>
      </c>
      <c r="F24" s="479">
        <v>24</v>
      </c>
      <c r="G24" s="486">
        <v>24</v>
      </c>
      <c r="H24" s="477">
        <v>24</v>
      </c>
      <c r="J24" s="6" t="s">
        <v>10</v>
      </c>
      <c r="K24" s="7" t="s">
        <v>11</v>
      </c>
    </row>
    <row r="25" spans="1:11" ht="20.25" customHeight="1">
      <c r="A25" s="33" t="s">
        <v>12</v>
      </c>
      <c r="B25" s="34">
        <v>27</v>
      </c>
      <c r="C25" s="35">
        <f t="shared" si="0"/>
        <v>8</v>
      </c>
      <c r="D25" s="450"/>
      <c r="E25" s="495"/>
      <c r="F25" s="480"/>
      <c r="G25" s="487"/>
      <c r="H25" s="478"/>
      <c r="J25" s="6" t="s">
        <v>13</v>
      </c>
      <c r="K25" s="7" t="s">
        <v>14</v>
      </c>
    </row>
    <row r="26" spans="1:11" ht="20.25" customHeight="1">
      <c r="A26" s="33" t="s">
        <v>15</v>
      </c>
      <c r="B26" s="34">
        <v>31</v>
      </c>
      <c r="C26" s="35">
        <f t="shared" ref="C26:C33" si="1">ROUNDDOWN(B26/1.98,0)</f>
        <v>15</v>
      </c>
      <c r="D26" s="449" t="s">
        <v>43</v>
      </c>
      <c r="E26" s="496">
        <v>30</v>
      </c>
      <c r="F26" s="481">
        <v>29</v>
      </c>
      <c r="G26" s="486">
        <v>30</v>
      </c>
      <c r="H26" s="477">
        <v>29</v>
      </c>
      <c r="I26" s="8"/>
      <c r="J26" s="6" t="s">
        <v>16</v>
      </c>
      <c r="K26" s="7" t="s">
        <v>17</v>
      </c>
    </row>
    <row r="27" spans="1:11" ht="20.25" customHeight="1">
      <c r="A27" s="33" t="s">
        <v>18</v>
      </c>
      <c r="B27" s="34">
        <v>31</v>
      </c>
      <c r="C27" s="35">
        <f t="shared" si="1"/>
        <v>15</v>
      </c>
      <c r="D27" s="450"/>
      <c r="E27" s="496"/>
      <c r="F27" s="482"/>
      <c r="G27" s="487"/>
      <c r="H27" s="478"/>
      <c r="I27" s="8"/>
    </row>
    <row r="28" spans="1:11" ht="20.25" customHeight="1">
      <c r="A28" s="33" t="s">
        <v>19</v>
      </c>
      <c r="B28" s="34">
        <v>48.75</v>
      </c>
      <c r="C28" s="35">
        <f t="shared" si="1"/>
        <v>24</v>
      </c>
      <c r="D28" s="449" t="s">
        <v>13</v>
      </c>
      <c r="E28" s="496">
        <v>44</v>
      </c>
      <c r="F28" s="481">
        <v>39</v>
      </c>
      <c r="G28" s="486">
        <v>44</v>
      </c>
      <c r="H28" s="477">
        <v>42</v>
      </c>
      <c r="J28" s="3" t="s">
        <v>20</v>
      </c>
    </row>
    <row r="29" spans="1:11" ht="20.25" customHeight="1">
      <c r="A29" s="33" t="s">
        <v>21</v>
      </c>
      <c r="B29" s="34">
        <v>48.75</v>
      </c>
      <c r="C29" s="35">
        <f t="shared" si="1"/>
        <v>24</v>
      </c>
      <c r="D29" s="450"/>
      <c r="E29" s="496"/>
      <c r="F29" s="482"/>
      <c r="G29" s="487"/>
      <c r="H29" s="478"/>
      <c r="J29" s="3" t="s">
        <v>22</v>
      </c>
    </row>
    <row r="30" spans="1:11" ht="20.25" customHeight="1">
      <c r="A30" s="33" t="s">
        <v>23</v>
      </c>
      <c r="B30" s="34">
        <v>47.75</v>
      </c>
      <c r="C30" s="35">
        <f t="shared" si="1"/>
        <v>24</v>
      </c>
      <c r="D30" s="449" t="s">
        <v>73</v>
      </c>
      <c r="E30" s="497">
        <v>48</v>
      </c>
      <c r="F30" s="481">
        <v>43</v>
      </c>
      <c r="G30" s="486">
        <v>45</v>
      </c>
      <c r="H30" s="477">
        <v>39</v>
      </c>
      <c r="J30" s="3" t="s">
        <v>24</v>
      </c>
    </row>
    <row r="31" spans="1:11" ht="20.25" customHeight="1">
      <c r="A31" s="33" t="s">
        <v>25</v>
      </c>
      <c r="B31" s="34">
        <v>47.75</v>
      </c>
      <c r="C31" s="35">
        <f t="shared" si="1"/>
        <v>24</v>
      </c>
      <c r="D31" s="450"/>
      <c r="E31" s="498"/>
      <c r="F31" s="482"/>
      <c r="G31" s="487"/>
      <c r="H31" s="478"/>
      <c r="J31" s="9"/>
    </row>
    <row r="32" spans="1:11" ht="20.25" customHeight="1">
      <c r="A32" s="33" t="s">
        <v>26</v>
      </c>
      <c r="B32" s="34">
        <v>47.75</v>
      </c>
      <c r="C32" s="35">
        <f t="shared" si="1"/>
        <v>24</v>
      </c>
      <c r="D32" s="449" t="s">
        <v>74</v>
      </c>
      <c r="E32" s="497">
        <v>42</v>
      </c>
      <c r="F32" s="481">
        <v>33</v>
      </c>
      <c r="G32" s="486">
        <v>45</v>
      </c>
      <c r="H32" s="477">
        <v>35</v>
      </c>
    </row>
    <row r="33" spans="1:9" ht="20.25" customHeight="1" thickBot="1">
      <c r="A33" s="36" t="s">
        <v>27</v>
      </c>
      <c r="B33" s="37">
        <v>47.75</v>
      </c>
      <c r="C33" s="38">
        <f t="shared" si="1"/>
        <v>24</v>
      </c>
      <c r="D33" s="451"/>
      <c r="E33" s="499"/>
      <c r="F33" s="507"/>
      <c r="G33" s="488"/>
      <c r="H33" s="485"/>
    </row>
    <row r="34" spans="1:9" ht="20.25" customHeight="1" thickTop="1" thickBot="1">
      <c r="A34" s="92" t="s">
        <v>28</v>
      </c>
      <c r="B34" s="39"/>
      <c r="C34" s="40"/>
      <c r="D34" s="113"/>
      <c r="E34" s="41">
        <f>SUM(E23:E33)</f>
        <v>200</v>
      </c>
      <c r="F34" s="215">
        <f>SUM(F23:F33)</f>
        <v>180</v>
      </c>
      <c r="G34" s="173">
        <f>SUM(G23:G33)</f>
        <v>200</v>
      </c>
      <c r="H34" s="173">
        <f>SUM(H23:H33)</f>
        <v>181</v>
      </c>
      <c r="I34" s="3" t="str">
        <f>IF(E34&lt;=200,"○","ERROR")</f>
        <v>○</v>
      </c>
    </row>
    <row r="35" spans="1:9" ht="20.25" customHeight="1">
      <c r="A35" s="10"/>
      <c r="B35" s="11"/>
      <c r="C35" s="12"/>
      <c r="D35" s="12"/>
      <c r="E35" s="133"/>
      <c r="F35" s="13"/>
      <c r="G35" s="174"/>
      <c r="H35" s="174"/>
    </row>
    <row r="36" spans="1:9" ht="15" thickBot="1">
      <c r="A36" s="46" t="s">
        <v>29</v>
      </c>
      <c r="B36" s="4"/>
      <c r="C36" s="4"/>
      <c r="D36" s="17"/>
      <c r="E36" s="90">
        <f>E21</f>
        <v>43556</v>
      </c>
      <c r="F36" s="89"/>
      <c r="G36" s="371">
        <f>G21</f>
        <v>43191</v>
      </c>
      <c r="H36" s="371"/>
    </row>
    <row r="37" spans="1:9" ht="20.25" customHeight="1">
      <c r="A37" s="26" t="s">
        <v>1</v>
      </c>
      <c r="B37" s="27" t="s">
        <v>2</v>
      </c>
      <c r="C37" s="28" t="s">
        <v>3</v>
      </c>
      <c r="D37" s="112" t="s">
        <v>79</v>
      </c>
      <c r="E37" s="29" t="s">
        <v>75</v>
      </c>
      <c r="F37" s="203" t="s">
        <v>4</v>
      </c>
      <c r="G37" s="171" t="s">
        <v>75</v>
      </c>
      <c r="H37" s="171" t="s">
        <v>4</v>
      </c>
    </row>
    <row r="38" spans="1:9" ht="20.25" customHeight="1">
      <c r="A38" s="30" t="s">
        <v>6</v>
      </c>
      <c r="B38" s="31">
        <v>122.91</v>
      </c>
      <c r="C38" s="32">
        <f>ROUNDDOWN(B38/3.3,0)</f>
        <v>37</v>
      </c>
      <c r="D38" s="114" t="s">
        <v>80</v>
      </c>
      <c r="E38" s="152">
        <v>12</v>
      </c>
      <c r="F38" s="210">
        <v>12</v>
      </c>
      <c r="G38" s="172">
        <v>12</v>
      </c>
      <c r="H38" s="175">
        <v>12</v>
      </c>
      <c r="I38" s="8"/>
    </row>
    <row r="39" spans="1:9" ht="20.25" customHeight="1">
      <c r="A39" s="30" t="s">
        <v>9</v>
      </c>
      <c r="B39" s="31">
        <v>43.42</v>
      </c>
      <c r="C39" s="32">
        <f t="shared" ref="C39:C40" si="2">ROUNDDOWN(B39/3.3,0)</f>
        <v>13</v>
      </c>
      <c r="D39" s="387" t="s">
        <v>40</v>
      </c>
      <c r="E39" s="495">
        <v>24</v>
      </c>
      <c r="F39" s="479">
        <v>24</v>
      </c>
      <c r="G39" s="486">
        <v>24</v>
      </c>
      <c r="H39" s="477">
        <v>24</v>
      </c>
      <c r="I39" s="8"/>
    </row>
    <row r="40" spans="1:9" ht="20.25" customHeight="1">
      <c r="A40" s="30" t="s">
        <v>12</v>
      </c>
      <c r="B40" s="31">
        <v>43.42</v>
      </c>
      <c r="C40" s="32">
        <f t="shared" si="2"/>
        <v>13</v>
      </c>
      <c r="D40" s="389"/>
      <c r="E40" s="495"/>
      <c r="F40" s="480"/>
      <c r="G40" s="487"/>
      <c r="H40" s="478"/>
      <c r="I40" s="8"/>
    </row>
    <row r="41" spans="1:9" ht="20.25" customHeight="1">
      <c r="A41" s="30" t="s">
        <v>15</v>
      </c>
      <c r="B41" s="31">
        <v>43.06</v>
      </c>
      <c r="C41" s="32">
        <f t="shared" ref="C41:C48" si="3">ROUNDDOWN(B41/1.98,0)</f>
        <v>21</v>
      </c>
      <c r="D41" s="387" t="s">
        <v>43</v>
      </c>
      <c r="E41" s="495">
        <v>30</v>
      </c>
      <c r="F41" s="479">
        <v>30</v>
      </c>
      <c r="G41" s="486">
        <v>30</v>
      </c>
      <c r="H41" s="477">
        <v>30</v>
      </c>
      <c r="I41" s="8"/>
    </row>
    <row r="42" spans="1:9" ht="20.25" customHeight="1">
      <c r="A42" s="30" t="s">
        <v>18</v>
      </c>
      <c r="B42" s="31">
        <v>43.06</v>
      </c>
      <c r="C42" s="32">
        <f t="shared" si="3"/>
        <v>21</v>
      </c>
      <c r="D42" s="389"/>
      <c r="E42" s="495"/>
      <c r="F42" s="480"/>
      <c r="G42" s="487"/>
      <c r="H42" s="478"/>
      <c r="I42" s="8"/>
    </row>
    <row r="43" spans="1:9" ht="20.25" customHeight="1">
      <c r="A43" s="30" t="s">
        <v>19</v>
      </c>
      <c r="B43" s="31">
        <v>51.07</v>
      </c>
      <c r="C43" s="32">
        <f t="shared" si="3"/>
        <v>25</v>
      </c>
      <c r="D43" s="387" t="s">
        <v>13</v>
      </c>
      <c r="E43" s="495">
        <v>40</v>
      </c>
      <c r="F43" s="479">
        <v>40</v>
      </c>
      <c r="G43" s="486">
        <v>50</v>
      </c>
      <c r="H43" s="477">
        <v>50</v>
      </c>
      <c r="I43" s="8"/>
    </row>
    <row r="44" spans="1:9" ht="20.25" customHeight="1">
      <c r="A44" s="30" t="s">
        <v>21</v>
      </c>
      <c r="B44" s="31">
        <v>51.07</v>
      </c>
      <c r="C44" s="32">
        <f t="shared" si="3"/>
        <v>25</v>
      </c>
      <c r="D44" s="389"/>
      <c r="E44" s="495"/>
      <c r="F44" s="480"/>
      <c r="G44" s="487"/>
      <c r="H44" s="478"/>
      <c r="I44" s="8"/>
    </row>
    <row r="45" spans="1:9" ht="20.25" customHeight="1">
      <c r="A45" s="33" t="s">
        <v>23</v>
      </c>
      <c r="B45" s="31">
        <v>56.31</v>
      </c>
      <c r="C45" s="32">
        <f t="shared" si="3"/>
        <v>28</v>
      </c>
      <c r="D45" s="387" t="s">
        <v>73</v>
      </c>
      <c r="E45" s="493">
        <v>50</v>
      </c>
      <c r="F45" s="479">
        <v>50</v>
      </c>
      <c r="G45" s="486">
        <v>47</v>
      </c>
      <c r="H45" s="477">
        <v>41</v>
      </c>
      <c r="I45" s="8"/>
    </row>
    <row r="46" spans="1:9" ht="20.25" customHeight="1">
      <c r="A46" s="33" t="s">
        <v>25</v>
      </c>
      <c r="B46" s="31">
        <v>56.31</v>
      </c>
      <c r="C46" s="32">
        <f t="shared" si="3"/>
        <v>28</v>
      </c>
      <c r="D46" s="389"/>
      <c r="E46" s="494"/>
      <c r="F46" s="480"/>
      <c r="G46" s="487"/>
      <c r="H46" s="478"/>
      <c r="I46" s="8"/>
    </row>
    <row r="47" spans="1:9" ht="20.25" customHeight="1">
      <c r="A47" s="33" t="s">
        <v>26</v>
      </c>
      <c r="B47" s="31">
        <v>56.31</v>
      </c>
      <c r="C47" s="32">
        <f t="shared" si="3"/>
        <v>28</v>
      </c>
      <c r="D47" s="387" t="s">
        <v>74</v>
      </c>
      <c r="E47" s="497">
        <v>54</v>
      </c>
      <c r="F47" s="483">
        <v>41</v>
      </c>
      <c r="G47" s="486">
        <v>47</v>
      </c>
      <c r="H47" s="477">
        <v>41</v>
      </c>
      <c r="I47" s="8"/>
    </row>
    <row r="48" spans="1:9" ht="20.25" customHeight="1" thickBot="1">
      <c r="A48" s="36" t="s">
        <v>27</v>
      </c>
      <c r="B48" s="44">
        <v>56.31</v>
      </c>
      <c r="C48" s="45">
        <f t="shared" si="3"/>
        <v>28</v>
      </c>
      <c r="D48" s="398"/>
      <c r="E48" s="499"/>
      <c r="F48" s="484"/>
      <c r="G48" s="488"/>
      <c r="H48" s="478"/>
      <c r="I48" s="8"/>
    </row>
    <row r="49" spans="1:10" ht="20.25" customHeight="1" thickTop="1" thickBot="1">
      <c r="A49" s="92" t="s">
        <v>30</v>
      </c>
      <c r="B49" s="39"/>
      <c r="C49" s="40"/>
      <c r="D49" s="113"/>
      <c r="E49" s="41">
        <f>SUM(E38:E48)</f>
        <v>210</v>
      </c>
      <c r="F49" s="215">
        <f>SUM(F38:F48)</f>
        <v>197</v>
      </c>
      <c r="G49" s="173">
        <f>SUM(G38:G48)</f>
        <v>210</v>
      </c>
      <c r="H49" s="176">
        <f>SUM(H38:H48)</f>
        <v>198</v>
      </c>
      <c r="I49" s="3" t="str">
        <f>IF(E49&lt;=210,"○","ERROR")</f>
        <v>○</v>
      </c>
      <c r="J49" s="3"/>
    </row>
    <row r="50" spans="1:10">
      <c r="B50" s="14"/>
      <c r="C50" s="15"/>
      <c r="D50" s="15"/>
    </row>
    <row r="51" spans="1:10">
      <c r="B51" s="14"/>
      <c r="C51" s="15"/>
      <c r="D51" s="15"/>
    </row>
    <row r="52" spans="1:10">
      <c r="B52" s="14"/>
      <c r="C52" s="15"/>
      <c r="D52" s="15"/>
    </row>
    <row r="53" spans="1:10" ht="15" thickBot="1">
      <c r="A53" s="46" t="s">
        <v>31</v>
      </c>
      <c r="B53" s="47"/>
      <c r="C53" s="48"/>
      <c r="D53" s="71"/>
      <c r="E53" s="90">
        <f>E21</f>
        <v>43556</v>
      </c>
      <c r="F53" s="89"/>
      <c r="G53" s="371">
        <f>G21</f>
        <v>43191</v>
      </c>
      <c r="H53" s="371"/>
    </row>
    <row r="54" spans="1:10" ht="20.25" customHeight="1" thickBot="1">
      <c r="A54" s="27" t="s">
        <v>1</v>
      </c>
      <c r="B54" s="27" t="s">
        <v>2</v>
      </c>
      <c r="C54" s="28" t="s">
        <v>3</v>
      </c>
      <c r="D54" s="219" t="s">
        <v>79</v>
      </c>
      <c r="E54" s="29" t="s">
        <v>75</v>
      </c>
      <c r="F54" s="203" t="s">
        <v>4</v>
      </c>
      <c r="G54" s="171" t="s">
        <v>75</v>
      </c>
      <c r="H54" s="171" t="s">
        <v>4</v>
      </c>
    </row>
    <row r="55" spans="1:10" ht="20.25" customHeight="1">
      <c r="A55" s="30" t="s">
        <v>6</v>
      </c>
      <c r="B55" s="31">
        <v>24.3</v>
      </c>
      <c r="C55" s="32">
        <f>ROUNDDOWN(B55/3.3,0)</f>
        <v>7</v>
      </c>
      <c r="D55" s="220" t="s">
        <v>7</v>
      </c>
      <c r="E55" s="49">
        <v>0</v>
      </c>
      <c r="F55" s="204">
        <v>0</v>
      </c>
      <c r="G55" s="193">
        <v>3</v>
      </c>
      <c r="H55" s="177">
        <v>1</v>
      </c>
    </row>
    <row r="56" spans="1:10" ht="20.25" customHeight="1" thickBot="1">
      <c r="A56" s="30" t="s">
        <v>32</v>
      </c>
      <c r="B56" s="372">
        <v>51.28</v>
      </c>
      <c r="C56" s="374" t="s">
        <v>33</v>
      </c>
      <c r="D56" s="221" t="s">
        <v>40</v>
      </c>
      <c r="E56" s="62">
        <v>14</v>
      </c>
      <c r="F56" s="238">
        <v>13</v>
      </c>
      <c r="G56" s="202">
        <v>11</v>
      </c>
      <c r="H56" s="178">
        <v>10</v>
      </c>
    </row>
    <row r="57" spans="1:10" ht="20.25" customHeight="1">
      <c r="A57" s="30" t="s">
        <v>34</v>
      </c>
      <c r="B57" s="373"/>
      <c r="C57" s="375"/>
      <c r="D57" s="151" t="s">
        <v>43</v>
      </c>
      <c r="E57" s="239">
        <v>10</v>
      </c>
      <c r="F57" s="238">
        <v>10</v>
      </c>
      <c r="G57" s="193">
        <v>7</v>
      </c>
      <c r="H57" s="177">
        <v>7</v>
      </c>
    </row>
    <row r="58" spans="1:10" ht="20.25" customHeight="1">
      <c r="A58" s="30" t="s">
        <v>35</v>
      </c>
      <c r="B58" s="34">
        <v>41.84</v>
      </c>
      <c r="C58" s="32">
        <f t="shared" ref="C58:C59" si="4">ROUNDDOWN(B58/1.98,0)</f>
        <v>21</v>
      </c>
      <c r="D58" s="114" t="s">
        <v>13</v>
      </c>
      <c r="E58" s="125">
        <v>15</v>
      </c>
      <c r="F58" s="206">
        <v>7</v>
      </c>
      <c r="G58" s="202">
        <v>15</v>
      </c>
      <c r="H58" s="178">
        <v>9</v>
      </c>
    </row>
    <row r="59" spans="1:10" ht="20.25" customHeight="1">
      <c r="A59" s="30" t="s">
        <v>36</v>
      </c>
      <c r="B59" s="401">
        <v>48.24</v>
      </c>
      <c r="C59" s="403">
        <f t="shared" si="4"/>
        <v>24</v>
      </c>
      <c r="D59" s="114" t="s">
        <v>73</v>
      </c>
      <c r="E59" s="390">
        <v>20</v>
      </c>
      <c r="F59" s="212">
        <v>9</v>
      </c>
      <c r="G59" s="486">
        <v>20</v>
      </c>
      <c r="H59" s="178">
        <v>6</v>
      </c>
    </row>
    <row r="60" spans="1:10" ht="20.25" customHeight="1" thickBot="1">
      <c r="A60" s="50" t="s">
        <v>37</v>
      </c>
      <c r="B60" s="402"/>
      <c r="C60" s="404"/>
      <c r="D60" s="115" t="s">
        <v>74</v>
      </c>
      <c r="E60" s="399"/>
      <c r="F60" s="214">
        <v>8</v>
      </c>
      <c r="G60" s="488"/>
      <c r="H60" s="179">
        <v>4</v>
      </c>
    </row>
    <row r="61" spans="1:10" ht="20.25" customHeight="1" thickTop="1" thickBot="1">
      <c r="A61" s="93" t="s">
        <v>38</v>
      </c>
      <c r="B61" s="51"/>
      <c r="C61" s="40"/>
      <c r="D61" s="113"/>
      <c r="E61" s="52">
        <f>SUM(E55:E60)</f>
        <v>59</v>
      </c>
      <c r="F61" s="207">
        <f>SUM(F55:F60)</f>
        <v>47</v>
      </c>
      <c r="G61" s="173">
        <f>SUM(G55:G60)</f>
        <v>56</v>
      </c>
      <c r="H61" s="176">
        <f>SUM(H55:H60)</f>
        <v>37</v>
      </c>
      <c r="I61" s="3" t="str">
        <f>IF(E61&lt;=60,"○","ERROR")</f>
        <v>○</v>
      </c>
    </row>
    <row r="63" spans="1:10" ht="14.25">
      <c r="A63" s="105" t="s">
        <v>39</v>
      </c>
      <c r="B63" s="54" t="s">
        <v>40</v>
      </c>
      <c r="C63" s="54" t="s">
        <v>41</v>
      </c>
      <c r="D63" s="54" t="s">
        <v>42</v>
      </c>
      <c r="E63" s="54" t="s">
        <v>43</v>
      </c>
      <c r="F63" s="16"/>
      <c r="G63" s="180"/>
      <c r="I63"/>
    </row>
    <row r="64" spans="1:10" ht="14.25">
      <c r="A64" s="104" t="s">
        <v>77</v>
      </c>
      <c r="B64" s="56">
        <v>0</v>
      </c>
      <c r="C64" s="56">
        <v>0</v>
      </c>
      <c r="D64" s="57">
        <f>51.28-C64</f>
        <v>51.28</v>
      </c>
      <c r="E64" s="58">
        <f>ROUNDDOWN(D64/1.98,0)</f>
        <v>25</v>
      </c>
      <c r="F64" s="10"/>
      <c r="G64" s="159"/>
      <c r="I64"/>
    </row>
    <row r="65" spans="1:9" ht="14.25">
      <c r="A65" s="55"/>
      <c r="B65" s="58">
        <v>1</v>
      </c>
      <c r="C65" s="58">
        <f>B65*3.3</f>
        <v>3.3</v>
      </c>
      <c r="D65" s="57">
        <f t="shared" ref="D65:D79" si="5">51.28-C65</f>
        <v>47.980000000000004</v>
      </c>
      <c r="E65" s="58">
        <f>ROUNDDOWN(D65/1.98,0)</f>
        <v>24</v>
      </c>
      <c r="F65" s="10"/>
      <c r="G65" s="159"/>
      <c r="I65"/>
    </row>
    <row r="66" spans="1:9" ht="14.25">
      <c r="A66" s="55"/>
      <c r="B66" s="58">
        <v>2</v>
      </c>
      <c r="C66" s="58">
        <f t="shared" ref="C66:C79" si="6">B66*3.3</f>
        <v>6.6</v>
      </c>
      <c r="D66" s="57">
        <f t="shared" si="5"/>
        <v>44.68</v>
      </c>
      <c r="E66" s="58">
        <f t="shared" ref="E66:E78" si="7">ROUNDDOWN(D66/1.98,0)</f>
        <v>22</v>
      </c>
      <c r="F66" s="10"/>
      <c r="G66" s="159"/>
      <c r="I66"/>
    </row>
    <row r="67" spans="1:9" ht="14.25">
      <c r="A67" s="55"/>
      <c r="B67" s="58">
        <v>3</v>
      </c>
      <c r="C67" s="58">
        <f t="shared" si="6"/>
        <v>9.8999999999999986</v>
      </c>
      <c r="D67" s="57">
        <f t="shared" si="5"/>
        <v>41.38</v>
      </c>
      <c r="E67" s="58">
        <f t="shared" si="7"/>
        <v>20</v>
      </c>
      <c r="F67" s="10"/>
      <c r="G67" s="159"/>
      <c r="I67"/>
    </row>
    <row r="68" spans="1:9" ht="14.25">
      <c r="A68" s="55"/>
      <c r="B68" s="58">
        <v>4</v>
      </c>
      <c r="C68" s="58">
        <f t="shared" si="6"/>
        <v>13.2</v>
      </c>
      <c r="D68" s="57">
        <f t="shared" si="5"/>
        <v>38.08</v>
      </c>
      <c r="E68" s="58">
        <f t="shared" si="7"/>
        <v>19</v>
      </c>
      <c r="F68" s="10"/>
      <c r="G68" s="159"/>
      <c r="I68"/>
    </row>
    <row r="69" spans="1:9" ht="14.25">
      <c r="A69" s="55"/>
      <c r="B69" s="59">
        <v>5</v>
      </c>
      <c r="C69" s="59">
        <f t="shared" si="6"/>
        <v>16.5</v>
      </c>
      <c r="D69" s="60">
        <f t="shared" si="5"/>
        <v>34.78</v>
      </c>
      <c r="E69" s="59">
        <f t="shared" si="7"/>
        <v>17</v>
      </c>
      <c r="F69" s="17"/>
      <c r="G69" s="159"/>
      <c r="I69"/>
    </row>
    <row r="70" spans="1:9" ht="14.25">
      <c r="A70" s="55"/>
      <c r="B70" s="59">
        <v>6</v>
      </c>
      <c r="C70" s="59">
        <f t="shared" si="6"/>
        <v>19.799999999999997</v>
      </c>
      <c r="D70" s="60">
        <f t="shared" si="5"/>
        <v>31.480000000000004</v>
      </c>
      <c r="E70" s="59">
        <f t="shared" si="7"/>
        <v>15</v>
      </c>
      <c r="F70" s="17"/>
      <c r="G70" s="159"/>
      <c r="I70"/>
    </row>
    <row r="71" spans="1:9" ht="14.25">
      <c r="A71" s="55"/>
      <c r="B71" s="58">
        <v>7</v>
      </c>
      <c r="C71" s="58">
        <f t="shared" si="6"/>
        <v>23.099999999999998</v>
      </c>
      <c r="D71" s="57">
        <f t="shared" si="5"/>
        <v>28.180000000000003</v>
      </c>
      <c r="E71" s="58">
        <f t="shared" si="7"/>
        <v>14</v>
      </c>
      <c r="F71" s="17"/>
      <c r="G71" s="159"/>
      <c r="I71"/>
    </row>
    <row r="72" spans="1:9" ht="14.25">
      <c r="A72" s="55"/>
      <c r="B72" s="58">
        <v>8</v>
      </c>
      <c r="C72" s="58">
        <f t="shared" si="6"/>
        <v>26.4</v>
      </c>
      <c r="D72" s="57">
        <f t="shared" si="5"/>
        <v>24.880000000000003</v>
      </c>
      <c r="E72" s="58">
        <f t="shared" si="7"/>
        <v>12</v>
      </c>
      <c r="F72" s="17"/>
      <c r="G72" s="159"/>
      <c r="I72"/>
    </row>
    <row r="73" spans="1:9" ht="14.25">
      <c r="A73" s="55"/>
      <c r="B73" s="58">
        <v>9</v>
      </c>
      <c r="C73" s="58">
        <f t="shared" si="6"/>
        <v>29.7</v>
      </c>
      <c r="D73" s="57">
        <f t="shared" si="5"/>
        <v>21.580000000000002</v>
      </c>
      <c r="E73" s="240">
        <f t="shared" si="7"/>
        <v>10</v>
      </c>
      <c r="F73" s="17"/>
      <c r="G73" s="159"/>
      <c r="I73"/>
    </row>
    <row r="74" spans="1:9" ht="14.25">
      <c r="A74" s="55"/>
      <c r="B74" s="59">
        <v>10</v>
      </c>
      <c r="C74" s="59">
        <f t="shared" si="6"/>
        <v>33</v>
      </c>
      <c r="D74" s="60">
        <f t="shared" si="5"/>
        <v>18.28</v>
      </c>
      <c r="E74" s="59">
        <f t="shared" si="7"/>
        <v>9</v>
      </c>
      <c r="F74" s="17"/>
      <c r="G74" s="159"/>
      <c r="I74"/>
    </row>
    <row r="75" spans="1:9" ht="14.25">
      <c r="A75" s="55"/>
      <c r="B75" s="59">
        <v>11</v>
      </c>
      <c r="C75" s="59">
        <f t="shared" si="6"/>
        <v>36.299999999999997</v>
      </c>
      <c r="D75" s="60">
        <f t="shared" si="5"/>
        <v>14.980000000000004</v>
      </c>
      <c r="E75" s="59">
        <f t="shared" si="7"/>
        <v>7</v>
      </c>
      <c r="F75" s="17"/>
      <c r="G75" s="159"/>
      <c r="I75"/>
    </row>
    <row r="76" spans="1:9" ht="14.25">
      <c r="A76" s="55"/>
      <c r="B76" s="59">
        <v>12</v>
      </c>
      <c r="C76" s="59">
        <f t="shared" si="6"/>
        <v>39.599999999999994</v>
      </c>
      <c r="D76" s="60">
        <f t="shared" si="5"/>
        <v>11.680000000000007</v>
      </c>
      <c r="E76" s="59">
        <f t="shared" si="7"/>
        <v>5</v>
      </c>
      <c r="F76" s="17"/>
      <c r="G76" s="159"/>
      <c r="I76"/>
    </row>
    <row r="77" spans="1:9" ht="14.25">
      <c r="A77" s="55"/>
      <c r="B77" s="59">
        <v>13</v>
      </c>
      <c r="C77" s="59">
        <f t="shared" si="6"/>
        <v>42.9</v>
      </c>
      <c r="D77" s="60">
        <f t="shared" si="5"/>
        <v>8.3800000000000026</v>
      </c>
      <c r="E77" s="59">
        <f t="shared" si="7"/>
        <v>4</v>
      </c>
      <c r="F77" s="17"/>
      <c r="G77" s="159"/>
      <c r="I77"/>
    </row>
    <row r="78" spans="1:9" ht="14.25">
      <c r="A78" s="55"/>
      <c r="B78" s="59">
        <v>14</v>
      </c>
      <c r="C78" s="59">
        <f t="shared" si="6"/>
        <v>46.199999999999996</v>
      </c>
      <c r="D78" s="60">
        <f t="shared" si="5"/>
        <v>5.0800000000000054</v>
      </c>
      <c r="E78" s="59">
        <f t="shared" si="7"/>
        <v>2</v>
      </c>
      <c r="F78" s="17"/>
      <c r="G78" s="159"/>
      <c r="I78"/>
    </row>
    <row r="79" spans="1:9" ht="14.25">
      <c r="A79" s="55"/>
      <c r="B79" s="59">
        <v>15</v>
      </c>
      <c r="C79" s="59">
        <f t="shared" si="6"/>
        <v>49.5</v>
      </c>
      <c r="D79" s="60">
        <f t="shared" si="5"/>
        <v>1.7800000000000011</v>
      </c>
      <c r="E79" s="59">
        <f>ROUNDDOWN(D79/1.98,0)</f>
        <v>0</v>
      </c>
      <c r="F79" s="17"/>
      <c r="G79" s="159"/>
      <c r="I79"/>
    </row>
    <row r="80" spans="1:9">
      <c r="B80" s="17"/>
      <c r="C80" s="17"/>
      <c r="D80" s="17"/>
      <c r="E80" s="135"/>
      <c r="F80" s="17"/>
      <c r="G80" s="159"/>
      <c r="H80" s="159"/>
    </row>
    <row r="81" spans="1:11" ht="15" customHeight="1">
      <c r="B81" s="17"/>
      <c r="C81" s="17"/>
      <c r="D81" s="17"/>
      <c r="E81" s="135"/>
      <c r="F81" s="17"/>
      <c r="G81" s="159"/>
      <c r="H81" s="159"/>
    </row>
    <row r="82" spans="1:11" s="55" customFormat="1" ht="15" thickBot="1">
      <c r="A82" s="46" t="s">
        <v>44</v>
      </c>
      <c r="B82" s="47"/>
      <c r="C82" s="48"/>
      <c r="D82" s="71"/>
      <c r="E82" s="90">
        <f>E21</f>
        <v>43556</v>
      </c>
      <c r="F82" s="89"/>
      <c r="G82" s="371">
        <f>G21</f>
        <v>43191</v>
      </c>
      <c r="H82" s="371"/>
      <c r="I82" s="61"/>
    </row>
    <row r="83" spans="1:11" s="55" customFormat="1" ht="20.25" customHeight="1">
      <c r="A83" s="27" t="s">
        <v>1</v>
      </c>
      <c r="B83" s="27" t="s">
        <v>2</v>
      </c>
      <c r="C83" s="28" t="s">
        <v>3</v>
      </c>
      <c r="D83" s="112" t="s">
        <v>79</v>
      </c>
      <c r="E83" s="29" t="s">
        <v>75</v>
      </c>
      <c r="F83" s="203" t="s">
        <v>4</v>
      </c>
      <c r="G83" s="171" t="s">
        <v>75</v>
      </c>
      <c r="H83" s="171" t="s">
        <v>4</v>
      </c>
      <c r="I83" s="61"/>
    </row>
    <row r="84" spans="1:11" s="55" customFormat="1" ht="20.25" customHeight="1">
      <c r="A84" s="30" t="s">
        <v>6</v>
      </c>
      <c r="B84" s="31">
        <v>42.1</v>
      </c>
      <c r="C84" s="32">
        <f>ROUNDDOWN(B84/3.3,0)</f>
        <v>12</v>
      </c>
      <c r="D84" s="114" t="s">
        <v>7</v>
      </c>
      <c r="E84" s="156">
        <v>3</v>
      </c>
      <c r="F84" s="210">
        <v>3</v>
      </c>
      <c r="G84" s="172">
        <v>3</v>
      </c>
      <c r="H84" s="175">
        <v>2</v>
      </c>
      <c r="I84" s="61"/>
    </row>
    <row r="85" spans="1:11" s="55" customFormat="1" ht="20.25" customHeight="1">
      <c r="A85" s="30" t="s">
        <v>32</v>
      </c>
      <c r="B85" s="372">
        <v>34.56</v>
      </c>
      <c r="C85" s="374" t="s">
        <v>33</v>
      </c>
      <c r="D85" s="114" t="s">
        <v>40</v>
      </c>
      <c r="E85" s="154">
        <v>5</v>
      </c>
      <c r="F85" s="210">
        <v>5</v>
      </c>
      <c r="G85" s="172">
        <v>7</v>
      </c>
      <c r="H85" s="175">
        <v>7</v>
      </c>
      <c r="I85" s="61"/>
    </row>
    <row r="86" spans="1:11" s="55" customFormat="1" ht="20.25" customHeight="1">
      <c r="A86" s="30" t="s">
        <v>34</v>
      </c>
      <c r="B86" s="373"/>
      <c r="C86" s="375"/>
      <c r="D86" s="114" t="s">
        <v>43</v>
      </c>
      <c r="E86" s="155">
        <v>7</v>
      </c>
      <c r="F86" s="210">
        <v>7</v>
      </c>
      <c r="G86" s="208">
        <v>5</v>
      </c>
      <c r="H86" s="181">
        <v>5</v>
      </c>
      <c r="I86" s="61"/>
    </row>
    <row r="87" spans="1:11" s="55" customFormat="1" ht="20.25" customHeight="1">
      <c r="A87" s="30" t="s">
        <v>35</v>
      </c>
      <c r="B87" s="34">
        <v>46.9</v>
      </c>
      <c r="C87" s="32">
        <f t="shared" ref="C87:C88" si="8">ROUNDDOWN(B87/1.98,0)</f>
        <v>23</v>
      </c>
      <c r="D87" s="114" t="s">
        <v>81</v>
      </c>
      <c r="E87" s="157">
        <v>14</v>
      </c>
      <c r="F87" s="211">
        <v>14</v>
      </c>
      <c r="G87" s="202">
        <v>14</v>
      </c>
      <c r="H87" s="178">
        <v>14</v>
      </c>
      <c r="I87" s="61"/>
      <c r="J87" s="61" t="s">
        <v>45</v>
      </c>
    </row>
    <row r="88" spans="1:11" s="55" customFormat="1" ht="20.25" customHeight="1">
      <c r="A88" s="30" t="s">
        <v>36</v>
      </c>
      <c r="B88" s="401">
        <v>57.2</v>
      </c>
      <c r="C88" s="403">
        <f t="shared" si="8"/>
        <v>28</v>
      </c>
      <c r="D88" s="114" t="s">
        <v>73</v>
      </c>
      <c r="E88" s="154">
        <v>14</v>
      </c>
      <c r="F88" s="213">
        <v>14</v>
      </c>
      <c r="G88" s="209">
        <v>14</v>
      </c>
      <c r="H88" s="182">
        <v>13</v>
      </c>
      <c r="I88" s="61"/>
      <c r="J88" s="61" t="s">
        <v>45</v>
      </c>
    </row>
    <row r="89" spans="1:11" s="55" customFormat="1" ht="20.25" customHeight="1" thickBot="1">
      <c r="A89" s="50" t="s">
        <v>37</v>
      </c>
      <c r="B89" s="416"/>
      <c r="C89" s="417"/>
      <c r="D89" s="115" t="s">
        <v>74</v>
      </c>
      <c r="E89" s="62">
        <v>14</v>
      </c>
      <c r="F89" s="222">
        <v>10</v>
      </c>
      <c r="G89" s="209">
        <v>14</v>
      </c>
      <c r="H89" s="182">
        <v>14</v>
      </c>
      <c r="I89" s="61"/>
      <c r="J89" s="61" t="s">
        <v>45</v>
      </c>
    </row>
    <row r="90" spans="1:11" s="61" customFormat="1" ht="20.25" customHeight="1" thickTop="1" thickBot="1">
      <c r="A90" s="93" t="s">
        <v>46</v>
      </c>
      <c r="B90" s="51"/>
      <c r="C90" s="63"/>
      <c r="D90" s="116"/>
      <c r="E90" s="52">
        <f>SUM(E84:E89)</f>
        <v>57</v>
      </c>
      <c r="F90" s="207">
        <f>SUM(F84:F89)</f>
        <v>53</v>
      </c>
      <c r="G90" s="194">
        <f>SUM(G84:G89)</f>
        <v>57</v>
      </c>
      <c r="H90" s="183">
        <f>SUM(H84:H89)</f>
        <v>55</v>
      </c>
      <c r="I90" s="3" t="str">
        <f>IF(E90&lt;=65,"○","ERROR")</f>
        <v>○</v>
      </c>
      <c r="J90" s="61" t="s">
        <v>118</v>
      </c>
      <c r="K90" s="55"/>
    </row>
    <row r="91" spans="1:11" s="55" customFormat="1" ht="14.25">
      <c r="F91" s="418"/>
      <c r="G91" s="419"/>
      <c r="H91" s="419"/>
    </row>
    <row r="92" spans="1:11" s="61" customFormat="1" ht="14.25">
      <c r="A92" s="104" t="s">
        <v>47</v>
      </c>
      <c r="B92" s="54" t="s">
        <v>40</v>
      </c>
      <c r="C92" s="54" t="s">
        <v>41</v>
      </c>
      <c r="D92" s="54" t="s">
        <v>42</v>
      </c>
      <c r="E92" s="54" t="s">
        <v>43</v>
      </c>
      <c r="F92" s="64"/>
      <c r="G92" s="184"/>
      <c r="H92" s="185"/>
      <c r="I92" s="55"/>
      <c r="J92" s="55"/>
    </row>
    <row r="93" spans="1:11" s="61" customFormat="1" ht="14.25">
      <c r="A93" s="104" t="s">
        <v>77</v>
      </c>
      <c r="B93" s="65">
        <v>0</v>
      </c>
      <c r="C93" s="65">
        <v>0</v>
      </c>
      <c r="D93" s="60">
        <f>34.56-C93</f>
        <v>34.56</v>
      </c>
      <c r="E93" s="59">
        <f>ROUNDDOWN(D93/1.98,0)</f>
        <v>17</v>
      </c>
      <c r="F93" s="66"/>
      <c r="G93" s="160"/>
      <c r="H93" s="185"/>
      <c r="I93" s="55"/>
      <c r="J93" s="55"/>
    </row>
    <row r="94" spans="1:11" s="61" customFormat="1" ht="14.25">
      <c r="A94" s="55"/>
      <c r="B94" s="59">
        <v>1</v>
      </c>
      <c r="C94" s="59">
        <f>B94*3.3</f>
        <v>3.3</v>
      </c>
      <c r="D94" s="60">
        <f>34.56-C94</f>
        <v>31.26</v>
      </c>
      <c r="E94" s="59">
        <f>ROUNDDOWN(D94/1.98,0)</f>
        <v>15</v>
      </c>
      <c r="F94" s="66"/>
      <c r="G94" s="160"/>
      <c r="H94" s="185"/>
      <c r="I94" s="55"/>
      <c r="J94" s="55"/>
    </row>
    <row r="95" spans="1:11" s="61" customFormat="1" ht="14.25">
      <c r="A95" s="55"/>
      <c r="B95" s="59">
        <v>2</v>
      </c>
      <c r="C95" s="59">
        <f t="shared" ref="C95:C103" si="9">B95*3.3</f>
        <v>6.6</v>
      </c>
      <c r="D95" s="60">
        <f t="shared" ref="D95:D103" si="10">34.56-C95</f>
        <v>27.96</v>
      </c>
      <c r="E95" s="59">
        <f t="shared" ref="E95:E103" si="11">ROUNDDOWN(D95/1.98,0)</f>
        <v>14</v>
      </c>
      <c r="F95" s="66"/>
      <c r="G95" s="160"/>
      <c r="H95" s="185"/>
      <c r="I95" s="55"/>
      <c r="J95" s="55"/>
    </row>
    <row r="96" spans="1:11" s="61" customFormat="1" ht="14.25">
      <c r="A96" s="55"/>
      <c r="B96" s="58">
        <v>3</v>
      </c>
      <c r="C96" s="58">
        <f t="shared" si="9"/>
        <v>9.8999999999999986</v>
      </c>
      <c r="D96" s="57">
        <f t="shared" si="10"/>
        <v>24.660000000000004</v>
      </c>
      <c r="E96" s="58">
        <f t="shared" si="11"/>
        <v>12</v>
      </c>
      <c r="F96" s="67"/>
      <c r="G96" s="160"/>
      <c r="H96" s="185"/>
      <c r="I96" s="55"/>
      <c r="J96" s="55"/>
    </row>
    <row r="97" spans="1:11" s="61" customFormat="1" ht="14.25">
      <c r="A97" s="55"/>
      <c r="B97" s="59">
        <v>4</v>
      </c>
      <c r="C97" s="59">
        <f t="shared" si="9"/>
        <v>13.2</v>
      </c>
      <c r="D97" s="60">
        <f t="shared" si="10"/>
        <v>21.360000000000003</v>
      </c>
      <c r="E97" s="59">
        <f t="shared" si="11"/>
        <v>10</v>
      </c>
      <c r="F97" s="66"/>
      <c r="G97" s="160"/>
      <c r="H97" s="185"/>
      <c r="I97" s="55"/>
      <c r="J97" s="55"/>
    </row>
    <row r="98" spans="1:11" s="61" customFormat="1" ht="14.25">
      <c r="A98" s="55"/>
      <c r="B98" s="227">
        <v>5</v>
      </c>
      <c r="C98" s="59">
        <f t="shared" si="9"/>
        <v>16.5</v>
      </c>
      <c r="D98" s="60">
        <f t="shared" si="10"/>
        <v>18.060000000000002</v>
      </c>
      <c r="E98" s="59">
        <f t="shared" si="11"/>
        <v>9</v>
      </c>
      <c r="F98" s="66"/>
      <c r="G98" s="160"/>
      <c r="H98" s="185"/>
      <c r="I98" s="55"/>
      <c r="J98" s="55"/>
    </row>
    <row r="99" spans="1:11" s="61" customFormat="1" ht="14.25">
      <c r="A99" s="55"/>
      <c r="B99" s="59">
        <v>6</v>
      </c>
      <c r="C99" s="59">
        <f t="shared" si="9"/>
        <v>19.799999999999997</v>
      </c>
      <c r="D99" s="60">
        <f t="shared" si="10"/>
        <v>14.760000000000005</v>
      </c>
      <c r="E99" s="227">
        <f t="shared" si="11"/>
        <v>7</v>
      </c>
      <c r="F99" s="66"/>
      <c r="G99" s="160"/>
      <c r="H99" s="185"/>
      <c r="I99" s="55"/>
      <c r="J99" s="55"/>
    </row>
    <row r="100" spans="1:11" s="61" customFormat="1" ht="14.25">
      <c r="A100" s="55"/>
      <c r="B100" s="59">
        <v>7</v>
      </c>
      <c r="C100" s="59">
        <f t="shared" si="9"/>
        <v>23.099999999999998</v>
      </c>
      <c r="D100" s="60">
        <f t="shared" si="10"/>
        <v>11.460000000000004</v>
      </c>
      <c r="E100" s="59">
        <f t="shared" si="11"/>
        <v>5</v>
      </c>
      <c r="F100" s="66"/>
      <c r="G100" s="160"/>
      <c r="H100" s="185"/>
      <c r="I100" s="55"/>
      <c r="J100" s="55"/>
    </row>
    <row r="101" spans="1:11" s="61" customFormat="1" ht="14.25">
      <c r="A101" s="55"/>
      <c r="B101" s="59">
        <v>8</v>
      </c>
      <c r="C101" s="59">
        <f t="shared" si="9"/>
        <v>26.4</v>
      </c>
      <c r="D101" s="60">
        <f t="shared" si="10"/>
        <v>8.1600000000000037</v>
      </c>
      <c r="E101" s="59">
        <f t="shared" si="11"/>
        <v>4</v>
      </c>
      <c r="F101" s="66"/>
      <c r="G101" s="160"/>
      <c r="H101" s="185"/>
      <c r="I101" s="55"/>
      <c r="J101" s="55"/>
    </row>
    <row r="102" spans="1:11" s="61" customFormat="1" ht="14.25">
      <c r="A102" s="55"/>
      <c r="B102" s="59">
        <v>9</v>
      </c>
      <c r="C102" s="59">
        <f t="shared" si="9"/>
        <v>29.7</v>
      </c>
      <c r="D102" s="60">
        <f t="shared" si="10"/>
        <v>4.860000000000003</v>
      </c>
      <c r="E102" s="59">
        <f t="shared" si="11"/>
        <v>2</v>
      </c>
      <c r="F102" s="66"/>
      <c r="G102" s="160"/>
      <c r="H102" s="185"/>
      <c r="I102" s="55"/>
      <c r="J102" s="55"/>
    </row>
    <row r="103" spans="1:11" s="61" customFormat="1" ht="14.25">
      <c r="A103" s="55"/>
      <c r="B103" s="59">
        <v>10</v>
      </c>
      <c r="C103" s="59">
        <f t="shared" si="9"/>
        <v>33</v>
      </c>
      <c r="D103" s="60">
        <f t="shared" si="10"/>
        <v>1.5600000000000023</v>
      </c>
      <c r="E103" s="59">
        <f t="shared" si="11"/>
        <v>0</v>
      </c>
      <c r="F103" s="66"/>
      <c r="G103" s="160"/>
      <c r="H103" s="185"/>
      <c r="I103" s="55"/>
      <c r="J103" s="55"/>
    </row>
    <row r="104" spans="1:11" s="61" customFormat="1" ht="14.25">
      <c r="A104" s="55"/>
      <c r="B104" s="66"/>
      <c r="C104" s="66"/>
      <c r="D104" s="66"/>
      <c r="E104" s="68"/>
      <c r="F104" s="66"/>
      <c r="G104" s="160"/>
      <c r="H104" s="160"/>
      <c r="J104" s="55"/>
      <c r="K104" s="55"/>
    </row>
    <row r="105" spans="1:11" s="61" customFormat="1" ht="14.25">
      <c r="A105" s="55"/>
      <c r="B105" s="66"/>
      <c r="C105" s="66"/>
      <c r="D105" s="66"/>
      <c r="E105" s="68"/>
      <c r="F105" s="66"/>
      <c r="G105" s="160"/>
      <c r="H105" s="160"/>
      <c r="J105" s="55"/>
      <c r="K105" s="55"/>
    </row>
    <row r="106" spans="1:11" s="61" customFormat="1" ht="14.25">
      <c r="A106" s="55"/>
      <c r="B106" s="66"/>
      <c r="C106" s="66"/>
      <c r="D106" s="66"/>
      <c r="E106" s="68"/>
      <c r="F106" s="66"/>
      <c r="G106" s="160"/>
      <c r="H106" s="160"/>
      <c r="J106" s="55"/>
      <c r="K106" s="55"/>
    </row>
    <row r="107" spans="1:11" s="61" customFormat="1" ht="15" thickBot="1">
      <c r="A107" s="46" t="s">
        <v>48</v>
      </c>
      <c r="B107" s="47"/>
      <c r="C107" s="48"/>
      <c r="D107" s="71"/>
      <c r="E107" s="90">
        <f>E21</f>
        <v>43556</v>
      </c>
      <c r="F107" s="89"/>
      <c r="G107" s="371">
        <f>G21</f>
        <v>43191</v>
      </c>
      <c r="H107" s="371"/>
      <c r="J107" s="55"/>
      <c r="K107" s="55"/>
    </row>
    <row r="108" spans="1:11" s="61" customFormat="1" ht="20.25" customHeight="1">
      <c r="A108" s="27" t="s">
        <v>1</v>
      </c>
      <c r="B108" s="27" t="s">
        <v>2</v>
      </c>
      <c r="C108" s="28" t="s">
        <v>3</v>
      </c>
      <c r="D108" s="112" t="s">
        <v>79</v>
      </c>
      <c r="E108" s="29" t="s">
        <v>75</v>
      </c>
      <c r="F108" s="203" t="s">
        <v>4</v>
      </c>
      <c r="G108" s="171" t="s">
        <v>75</v>
      </c>
      <c r="H108" s="171" t="s">
        <v>4</v>
      </c>
      <c r="J108" s="55"/>
      <c r="K108" s="55"/>
    </row>
    <row r="109" spans="1:11" s="61" customFormat="1" ht="20.25" customHeight="1">
      <c r="A109" s="30" t="s">
        <v>6</v>
      </c>
      <c r="B109" s="31">
        <v>56.16</v>
      </c>
      <c r="C109" s="32">
        <f>ROUNDDOWN(B109/3.3,0)</f>
        <v>17</v>
      </c>
      <c r="D109" s="114" t="s">
        <v>7</v>
      </c>
      <c r="E109" s="49">
        <v>9</v>
      </c>
      <c r="F109" s="204">
        <v>6</v>
      </c>
      <c r="G109" s="172">
        <v>9</v>
      </c>
      <c r="H109" s="175">
        <v>4</v>
      </c>
      <c r="J109" s="55"/>
      <c r="K109" s="55"/>
    </row>
    <row r="110" spans="1:11" s="61" customFormat="1" ht="20.25" customHeight="1">
      <c r="A110" s="30" t="s">
        <v>32</v>
      </c>
      <c r="B110" s="31">
        <v>56.16</v>
      </c>
      <c r="C110" s="32">
        <f t="shared" ref="C110" si="12">ROUNDDOWN(B110/3.3,0)</f>
        <v>17</v>
      </c>
      <c r="D110" s="114" t="s">
        <v>40</v>
      </c>
      <c r="E110" s="134">
        <v>17</v>
      </c>
      <c r="F110" s="204">
        <v>11</v>
      </c>
      <c r="G110" s="201">
        <v>12</v>
      </c>
      <c r="H110" s="186">
        <v>12</v>
      </c>
      <c r="J110" s="55"/>
      <c r="K110" s="55"/>
    </row>
    <row r="111" spans="1:11" s="61" customFormat="1" ht="20.25" customHeight="1">
      <c r="A111" s="30" t="s">
        <v>15</v>
      </c>
      <c r="B111" s="31">
        <v>47.2</v>
      </c>
      <c r="C111" s="32">
        <f>ROUNDDOWN(B111/1.98,0)</f>
        <v>23</v>
      </c>
      <c r="D111" s="387" t="s">
        <v>43</v>
      </c>
      <c r="E111" s="491">
        <v>18</v>
      </c>
      <c r="F111" s="483">
        <v>13</v>
      </c>
      <c r="G111" s="486">
        <v>30</v>
      </c>
      <c r="H111" s="477">
        <v>28</v>
      </c>
      <c r="I111" s="225"/>
      <c r="J111" s="226"/>
      <c r="K111" s="226"/>
    </row>
    <row r="112" spans="1:11" s="61" customFormat="1" ht="20.25" customHeight="1">
      <c r="A112" s="30" t="s">
        <v>18</v>
      </c>
      <c r="B112" s="31">
        <v>55.4</v>
      </c>
      <c r="C112" s="32">
        <f>ROUNDDOWN(B112/1.98,0)</f>
        <v>27</v>
      </c>
      <c r="D112" s="389"/>
      <c r="E112" s="492"/>
      <c r="F112" s="506"/>
      <c r="G112" s="487"/>
      <c r="H112" s="478"/>
      <c r="J112" s="55"/>
      <c r="K112" s="55"/>
    </row>
    <row r="113" spans="1:11" s="61" customFormat="1" ht="20.25" customHeight="1">
      <c r="A113" s="30" t="s">
        <v>19</v>
      </c>
      <c r="B113" s="34">
        <v>58</v>
      </c>
      <c r="C113" s="32">
        <f t="shared" ref="C113:C116" si="13">ROUNDDOWN(B113/1.98,0)</f>
        <v>29</v>
      </c>
      <c r="D113" s="387" t="s">
        <v>13</v>
      </c>
      <c r="E113" s="420">
        <v>30</v>
      </c>
      <c r="F113" s="500">
        <v>27</v>
      </c>
      <c r="G113" s="486">
        <v>20</v>
      </c>
      <c r="H113" s="477">
        <v>17</v>
      </c>
      <c r="J113" s="55"/>
      <c r="K113" s="55"/>
    </row>
    <row r="114" spans="1:11" s="61" customFormat="1" ht="20.25" customHeight="1">
      <c r="A114" s="30" t="s">
        <v>21</v>
      </c>
      <c r="B114" s="34">
        <v>58</v>
      </c>
      <c r="C114" s="32">
        <f t="shared" si="13"/>
        <v>29</v>
      </c>
      <c r="D114" s="389"/>
      <c r="E114" s="421"/>
      <c r="F114" s="501"/>
      <c r="G114" s="487"/>
      <c r="H114" s="478"/>
      <c r="J114" s="55"/>
      <c r="K114" s="55"/>
    </row>
    <row r="115" spans="1:11" s="61" customFormat="1" ht="20.25" customHeight="1">
      <c r="A115" s="30" t="s">
        <v>36</v>
      </c>
      <c r="B115" s="34">
        <v>58</v>
      </c>
      <c r="C115" s="32">
        <f t="shared" si="13"/>
        <v>29</v>
      </c>
      <c r="D115" s="114" t="s">
        <v>73</v>
      </c>
      <c r="E115" s="69">
        <v>29</v>
      </c>
      <c r="F115" s="205">
        <v>16</v>
      </c>
      <c r="G115" s="193">
        <v>29</v>
      </c>
      <c r="H115" s="177">
        <v>18</v>
      </c>
      <c r="J115" s="55"/>
      <c r="K115" s="55"/>
    </row>
    <row r="116" spans="1:11" s="61" customFormat="1" ht="20.25" customHeight="1" thickBot="1">
      <c r="A116" s="50" t="s">
        <v>37</v>
      </c>
      <c r="B116" s="37">
        <v>58</v>
      </c>
      <c r="C116" s="45">
        <f t="shared" si="13"/>
        <v>29</v>
      </c>
      <c r="D116" s="115" t="s">
        <v>74</v>
      </c>
      <c r="E116" s="70">
        <v>29</v>
      </c>
      <c r="F116" s="206">
        <v>22</v>
      </c>
      <c r="G116" s="202">
        <v>29</v>
      </c>
      <c r="H116" s="178">
        <v>24</v>
      </c>
      <c r="J116" s="55"/>
      <c r="K116" s="55"/>
    </row>
    <row r="117" spans="1:11" s="61" customFormat="1" ht="20.25" customHeight="1" thickTop="1" thickBot="1">
      <c r="A117" s="93" t="s">
        <v>49</v>
      </c>
      <c r="B117" s="51"/>
      <c r="C117" s="40"/>
      <c r="D117" s="113"/>
      <c r="E117" s="52">
        <f>SUM(E109:E116)</f>
        <v>132</v>
      </c>
      <c r="F117" s="207">
        <f>SUM(F109:F116)</f>
        <v>95</v>
      </c>
      <c r="G117" s="194">
        <f>SUM(G109:G116)</f>
        <v>129</v>
      </c>
      <c r="H117" s="183">
        <f>SUM(H109:H116)</f>
        <v>103</v>
      </c>
      <c r="I117" s="3" t="str">
        <f>IF(E117&lt;=145,"○","ERROR")</f>
        <v>○</v>
      </c>
      <c r="J117" s="55"/>
      <c r="K117" s="55"/>
    </row>
    <row r="118" spans="1:11" s="61" customFormat="1" ht="15" customHeight="1">
      <c r="A118" s="66"/>
      <c r="B118" s="66"/>
      <c r="C118" s="71"/>
      <c r="D118" s="71"/>
      <c r="E118" s="71"/>
      <c r="G118" s="185"/>
      <c r="H118" s="185"/>
      <c r="J118" s="55"/>
      <c r="K118" s="55"/>
    </row>
    <row r="119" spans="1:11" s="61" customFormat="1" ht="15" customHeight="1">
      <c r="A119" s="66"/>
      <c r="B119" s="66"/>
      <c r="C119" s="71"/>
      <c r="D119" s="71"/>
      <c r="E119" s="71"/>
      <c r="F119" s="72"/>
      <c r="G119" s="187"/>
      <c r="H119" s="187"/>
      <c r="J119" s="55"/>
      <c r="K119" s="55"/>
    </row>
    <row r="120" spans="1:11" s="61" customFormat="1" ht="15" thickBot="1">
      <c r="A120" s="46" t="s">
        <v>50</v>
      </c>
      <c r="B120" s="47"/>
      <c r="C120" s="48"/>
      <c r="D120" s="71"/>
      <c r="E120" s="90">
        <f>E21</f>
        <v>43556</v>
      </c>
      <c r="F120" s="89"/>
      <c r="G120" s="371">
        <f>G21</f>
        <v>43191</v>
      </c>
      <c r="H120" s="371"/>
      <c r="J120" s="55"/>
      <c r="K120" s="55"/>
    </row>
    <row r="121" spans="1:11" s="61" customFormat="1" ht="20.25" customHeight="1">
      <c r="A121" s="27" t="s">
        <v>1</v>
      </c>
      <c r="B121" s="27" t="s">
        <v>2</v>
      </c>
      <c r="C121" s="28" t="s">
        <v>3</v>
      </c>
      <c r="D121" s="112" t="s">
        <v>79</v>
      </c>
      <c r="E121" s="29" t="s">
        <v>75</v>
      </c>
      <c r="F121" s="195" t="s">
        <v>4</v>
      </c>
      <c r="G121" s="171" t="s">
        <v>75</v>
      </c>
      <c r="H121" s="171" t="s">
        <v>4</v>
      </c>
      <c r="J121" s="55"/>
      <c r="K121" s="55"/>
    </row>
    <row r="122" spans="1:11" s="61" customFormat="1" ht="20.25" customHeight="1" thickBot="1">
      <c r="A122" s="30" t="s">
        <v>6</v>
      </c>
      <c r="B122" s="31">
        <v>41.31</v>
      </c>
      <c r="C122" s="32">
        <f>ROUNDDOWN(B122/3.3,0)</f>
        <v>12</v>
      </c>
      <c r="D122" s="114" t="s">
        <v>7</v>
      </c>
      <c r="E122" s="228">
        <v>0</v>
      </c>
      <c r="F122" s="223">
        <v>0</v>
      </c>
      <c r="G122" s="193">
        <v>0</v>
      </c>
      <c r="H122" s="177">
        <v>0</v>
      </c>
      <c r="J122" s="55"/>
      <c r="K122" s="55"/>
    </row>
    <row r="123" spans="1:11" s="61" customFormat="1" ht="20.25" customHeight="1">
      <c r="A123" s="30" t="s">
        <v>32</v>
      </c>
      <c r="B123" s="372">
        <v>33.21</v>
      </c>
      <c r="C123" s="374" t="s">
        <v>33</v>
      </c>
      <c r="D123" s="114" t="s">
        <v>82</v>
      </c>
      <c r="E123" s="463">
        <v>6</v>
      </c>
      <c r="F123" s="196">
        <v>0</v>
      </c>
      <c r="G123" s="486">
        <v>6</v>
      </c>
      <c r="H123" s="178">
        <v>2</v>
      </c>
      <c r="J123" s="55"/>
      <c r="K123" s="55"/>
    </row>
    <row r="124" spans="1:11" s="61" customFormat="1" ht="20.25" customHeight="1">
      <c r="A124" s="30" t="s">
        <v>34</v>
      </c>
      <c r="B124" s="373"/>
      <c r="C124" s="375"/>
      <c r="D124" s="114" t="s">
        <v>43</v>
      </c>
      <c r="E124" s="464"/>
      <c r="F124" s="196">
        <v>1</v>
      </c>
      <c r="G124" s="487"/>
      <c r="H124" s="177">
        <v>3</v>
      </c>
      <c r="J124" s="55"/>
      <c r="K124" s="55"/>
    </row>
    <row r="125" spans="1:11" s="61" customFormat="1" ht="20.25" customHeight="1" thickBot="1">
      <c r="A125" s="30" t="s">
        <v>35</v>
      </c>
      <c r="B125" s="34">
        <v>56.7</v>
      </c>
      <c r="C125" s="32">
        <f t="shared" ref="C125:C126" si="14">ROUNDDOWN(B125/1.98,0)</f>
        <v>28</v>
      </c>
      <c r="D125" s="114" t="s">
        <v>13</v>
      </c>
      <c r="E125" s="465"/>
      <c r="F125" s="197">
        <v>4</v>
      </c>
      <c r="G125" s="486">
        <v>15</v>
      </c>
      <c r="H125" s="178">
        <v>4</v>
      </c>
      <c r="J125" s="55"/>
      <c r="K125" s="55"/>
    </row>
    <row r="126" spans="1:11" s="61" customFormat="1" ht="20.25" customHeight="1">
      <c r="A126" s="30" t="s">
        <v>36</v>
      </c>
      <c r="B126" s="401">
        <v>54.27</v>
      </c>
      <c r="C126" s="403">
        <f t="shared" si="14"/>
        <v>27</v>
      </c>
      <c r="D126" s="114" t="s">
        <v>73</v>
      </c>
      <c r="E126" s="391">
        <v>15</v>
      </c>
      <c r="F126" s="198">
        <v>4</v>
      </c>
      <c r="G126" s="502"/>
      <c r="H126" s="177">
        <v>1</v>
      </c>
      <c r="J126" s="55"/>
      <c r="K126" s="55"/>
    </row>
    <row r="127" spans="1:11" s="61" customFormat="1" ht="20.25" customHeight="1" thickBot="1">
      <c r="A127" s="50" t="s">
        <v>37</v>
      </c>
      <c r="B127" s="402"/>
      <c r="C127" s="404"/>
      <c r="D127" s="115" t="s">
        <v>74</v>
      </c>
      <c r="E127" s="399"/>
      <c r="F127" s="199">
        <v>1</v>
      </c>
      <c r="G127" s="488"/>
      <c r="H127" s="188">
        <v>5</v>
      </c>
      <c r="J127" s="55"/>
      <c r="K127" s="55"/>
    </row>
    <row r="128" spans="1:11" s="61" customFormat="1" ht="20.25" customHeight="1" thickTop="1" thickBot="1">
      <c r="A128" s="93" t="s">
        <v>38</v>
      </c>
      <c r="B128" s="51"/>
      <c r="C128" s="40"/>
      <c r="D128" s="117"/>
      <c r="E128" s="52">
        <f>SUM(E122:E127)</f>
        <v>21</v>
      </c>
      <c r="F128" s="200">
        <f>SUM(F122:F127)</f>
        <v>10</v>
      </c>
      <c r="G128" s="194">
        <f>SUM(G122:G127)</f>
        <v>21</v>
      </c>
      <c r="H128" s="183">
        <f>SUM(H122:H127)</f>
        <v>15</v>
      </c>
      <c r="I128" s="3" t="str">
        <f>IF(E128&lt;=60,"○","ERROR")</f>
        <v>○</v>
      </c>
      <c r="J128" s="55"/>
      <c r="K128" s="55"/>
    </row>
    <row r="129" spans="1:11" s="55" customFormat="1" ht="14.25">
      <c r="G129" s="185"/>
      <c r="H129" s="185"/>
      <c r="I129" s="61"/>
    </row>
    <row r="130" spans="1:11" s="61" customFormat="1" ht="14.25">
      <c r="A130" s="104" t="s">
        <v>51</v>
      </c>
      <c r="B130" s="54" t="s">
        <v>40</v>
      </c>
      <c r="C130" s="54" t="s">
        <v>41</v>
      </c>
      <c r="D130" s="54" t="s">
        <v>42</v>
      </c>
      <c r="E130" s="54" t="s">
        <v>43</v>
      </c>
      <c r="F130" s="64"/>
      <c r="G130" s="184"/>
      <c r="H130" s="185"/>
      <c r="I130" s="55"/>
      <c r="J130" s="55"/>
    </row>
    <row r="131" spans="1:11" s="61" customFormat="1" ht="14.25">
      <c r="A131" s="104" t="s">
        <v>77</v>
      </c>
      <c r="B131" s="65">
        <v>0</v>
      </c>
      <c r="C131" s="65">
        <v>0</v>
      </c>
      <c r="D131" s="60">
        <f>33.21-C131</f>
        <v>33.21</v>
      </c>
      <c r="E131" s="59">
        <f>ROUNDDOWN(D131/1.98,0)</f>
        <v>16</v>
      </c>
      <c r="F131" s="66"/>
      <c r="G131" s="160"/>
      <c r="H131" s="185"/>
      <c r="I131" s="55"/>
      <c r="J131" s="55"/>
    </row>
    <row r="132" spans="1:11" s="61" customFormat="1" ht="14.25">
      <c r="A132" s="55"/>
      <c r="B132" s="59">
        <v>1</v>
      </c>
      <c r="C132" s="59">
        <f>B132*3.3</f>
        <v>3.3</v>
      </c>
      <c r="D132" s="60">
        <f t="shared" ref="D132:D141" si="15">33.21-C132</f>
        <v>29.91</v>
      </c>
      <c r="E132" s="59">
        <f>ROUNDDOWN(D132/1.98,0)</f>
        <v>15</v>
      </c>
      <c r="F132" s="66"/>
      <c r="G132" s="160"/>
      <c r="H132" s="185"/>
      <c r="I132" s="55"/>
      <c r="J132" s="55"/>
    </row>
    <row r="133" spans="1:11" s="61" customFormat="1" ht="14.25">
      <c r="A133" s="55"/>
      <c r="B133" s="59">
        <v>2</v>
      </c>
      <c r="C133" s="59">
        <f t="shared" ref="C133:C141" si="16">B133*3.3</f>
        <v>6.6</v>
      </c>
      <c r="D133" s="60">
        <f>33.21-C133</f>
        <v>26.61</v>
      </c>
      <c r="E133" s="59">
        <f t="shared" ref="E133:E141" si="17">ROUNDDOWN(D133/1.98,0)</f>
        <v>13</v>
      </c>
      <c r="F133" s="66"/>
      <c r="G133" s="160"/>
      <c r="H133" s="185"/>
      <c r="I133" s="55"/>
      <c r="J133" s="55"/>
    </row>
    <row r="134" spans="1:11" s="61" customFormat="1" ht="14.25">
      <c r="A134" s="55"/>
      <c r="B134" s="58">
        <v>3</v>
      </c>
      <c r="C134" s="58">
        <f t="shared" si="16"/>
        <v>9.8999999999999986</v>
      </c>
      <c r="D134" s="57">
        <f t="shared" si="15"/>
        <v>23.310000000000002</v>
      </c>
      <c r="E134" s="58">
        <f t="shared" si="17"/>
        <v>11</v>
      </c>
      <c r="F134" s="67"/>
      <c r="G134" s="160"/>
      <c r="H134" s="185"/>
      <c r="I134" s="55"/>
      <c r="J134" s="55"/>
    </row>
    <row r="135" spans="1:11" s="61" customFormat="1" ht="14.25">
      <c r="A135" s="55"/>
      <c r="B135" s="59">
        <v>4</v>
      </c>
      <c r="C135" s="59">
        <f t="shared" si="16"/>
        <v>13.2</v>
      </c>
      <c r="D135" s="60">
        <f t="shared" si="15"/>
        <v>20.010000000000002</v>
      </c>
      <c r="E135" s="59">
        <f t="shared" si="17"/>
        <v>10</v>
      </c>
      <c r="F135" s="66"/>
      <c r="G135" s="160"/>
      <c r="H135" s="185"/>
      <c r="I135" s="55"/>
      <c r="J135" s="55"/>
    </row>
    <row r="136" spans="1:11" s="61" customFormat="1" ht="14.25">
      <c r="A136" s="55"/>
      <c r="B136" s="59">
        <v>5</v>
      </c>
      <c r="C136" s="59">
        <f t="shared" si="16"/>
        <v>16.5</v>
      </c>
      <c r="D136" s="60">
        <f t="shared" si="15"/>
        <v>16.71</v>
      </c>
      <c r="E136" s="59">
        <f t="shared" si="17"/>
        <v>8</v>
      </c>
      <c r="F136" s="66"/>
      <c r="G136" s="160"/>
      <c r="H136" s="185"/>
      <c r="I136" s="55"/>
      <c r="J136" s="55"/>
    </row>
    <row r="137" spans="1:11" s="61" customFormat="1" ht="14.25">
      <c r="A137" s="55"/>
      <c r="B137" s="59">
        <v>6</v>
      </c>
      <c r="C137" s="59">
        <f t="shared" si="16"/>
        <v>19.799999999999997</v>
      </c>
      <c r="D137" s="60">
        <f t="shared" si="15"/>
        <v>13.410000000000004</v>
      </c>
      <c r="E137" s="59">
        <f t="shared" si="17"/>
        <v>6</v>
      </c>
      <c r="F137" s="66"/>
      <c r="G137" s="160"/>
      <c r="H137" s="185"/>
      <c r="I137" s="55"/>
      <c r="J137" s="55"/>
    </row>
    <row r="138" spans="1:11" s="61" customFormat="1" ht="14.25">
      <c r="A138" s="55"/>
      <c r="B138" s="59">
        <v>7</v>
      </c>
      <c r="C138" s="59">
        <f t="shared" si="16"/>
        <v>23.099999999999998</v>
      </c>
      <c r="D138" s="60">
        <f t="shared" si="15"/>
        <v>10.110000000000003</v>
      </c>
      <c r="E138" s="59">
        <f t="shared" si="17"/>
        <v>5</v>
      </c>
      <c r="F138" s="66"/>
      <c r="G138" s="160"/>
      <c r="H138" s="185"/>
      <c r="I138" s="55"/>
      <c r="J138" s="55"/>
    </row>
    <row r="139" spans="1:11" s="61" customFormat="1" ht="14.25">
      <c r="A139" s="55"/>
      <c r="B139" s="59">
        <v>8</v>
      </c>
      <c r="C139" s="59">
        <f t="shared" si="16"/>
        <v>26.4</v>
      </c>
      <c r="D139" s="60">
        <f t="shared" si="15"/>
        <v>6.8100000000000023</v>
      </c>
      <c r="E139" s="59">
        <f t="shared" si="17"/>
        <v>3</v>
      </c>
      <c r="F139" s="66"/>
      <c r="G139" s="160"/>
      <c r="H139" s="185"/>
      <c r="I139" s="55"/>
      <c r="J139" s="55"/>
    </row>
    <row r="140" spans="1:11" s="61" customFormat="1" ht="14.25">
      <c r="A140" s="55"/>
      <c r="B140" s="59">
        <v>9</v>
      </c>
      <c r="C140" s="59">
        <f t="shared" si="16"/>
        <v>29.7</v>
      </c>
      <c r="D140" s="60">
        <f t="shared" si="15"/>
        <v>3.5100000000000016</v>
      </c>
      <c r="E140" s="59">
        <f t="shared" si="17"/>
        <v>1</v>
      </c>
      <c r="F140" s="66"/>
      <c r="G140" s="160"/>
      <c r="H140" s="185"/>
      <c r="I140" s="55"/>
      <c r="J140" s="55"/>
    </row>
    <row r="141" spans="1:11" s="61" customFormat="1" ht="14.25">
      <c r="A141" s="55"/>
      <c r="B141" s="59">
        <v>10</v>
      </c>
      <c r="C141" s="59">
        <f t="shared" si="16"/>
        <v>33</v>
      </c>
      <c r="D141" s="60">
        <f t="shared" si="15"/>
        <v>0.21000000000000085</v>
      </c>
      <c r="E141" s="59">
        <f t="shared" si="17"/>
        <v>0</v>
      </c>
      <c r="F141" s="66"/>
      <c r="G141" s="160"/>
      <c r="H141" s="185"/>
      <c r="I141" s="55"/>
      <c r="J141" s="55"/>
    </row>
    <row r="142" spans="1:11" s="61" customFormat="1" ht="14.25">
      <c r="A142" s="55"/>
      <c r="B142" s="66"/>
      <c r="C142" s="66"/>
      <c r="D142" s="66"/>
      <c r="E142" s="68"/>
      <c r="F142" s="66"/>
      <c r="G142" s="160"/>
      <c r="H142" s="160"/>
      <c r="J142" s="55"/>
      <c r="K142" s="55"/>
    </row>
    <row r="143" spans="1:11" s="61" customFormat="1" ht="14.25">
      <c r="A143" s="55"/>
      <c r="B143" s="66"/>
      <c r="C143" s="66"/>
      <c r="D143" s="66"/>
      <c r="E143" s="68"/>
      <c r="F143" s="66"/>
      <c r="G143" s="160"/>
      <c r="H143" s="160"/>
      <c r="J143" s="55"/>
      <c r="K143" s="55"/>
    </row>
    <row r="144" spans="1:11" s="61" customFormat="1" ht="15" thickBot="1">
      <c r="A144" s="46" t="s">
        <v>52</v>
      </c>
      <c r="B144" s="47"/>
      <c r="C144" s="48"/>
      <c r="D144" s="71"/>
      <c r="E144" s="99">
        <f>E21</f>
        <v>43556</v>
      </c>
      <c r="F144" s="89"/>
      <c r="G144" s="371">
        <f>G21</f>
        <v>43191</v>
      </c>
      <c r="H144" s="371"/>
      <c r="J144" s="55"/>
      <c r="K144" s="55"/>
    </row>
    <row r="145" spans="1:11" s="61" customFormat="1" ht="20.25" customHeight="1">
      <c r="A145" s="27" t="s">
        <v>1</v>
      </c>
      <c r="B145" s="27" t="s">
        <v>2</v>
      </c>
      <c r="C145" s="28" t="s">
        <v>3</v>
      </c>
      <c r="D145" s="112" t="s">
        <v>79</v>
      </c>
      <c r="E145" s="29" t="s">
        <v>75</v>
      </c>
      <c r="F145" s="42" t="s">
        <v>4</v>
      </c>
      <c r="G145" s="171" t="s">
        <v>75</v>
      </c>
      <c r="H145" s="171" t="s">
        <v>4</v>
      </c>
      <c r="J145" s="55"/>
      <c r="K145" s="55"/>
    </row>
    <row r="146" spans="1:11" s="61" customFormat="1" ht="20.25" customHeight="1">
      <c r="A146" s="30" t="s">
        <v>6</v>
      </c>
      <c r="B146" s="31">
        <v>42.9</v>
      </c>
      <c r="C146" s="32">
        <v>13</v>
      </c>
      <c r="D146" s="114" t="s">
        <v>7</v>
      </c>
      <c r="E146" s="229">
        <v>0</v>
      </c>
      <c r="F146" s="230">
        <v>0</v>
      </c>
      <c r="G146" s="193">
        <v>13</v>
      </c>
      <c r="H146" s="177">
        <v>13</v>
      </c>
      <c r="I146" s="61" t="s">
        <v>53</v>
      </c>
      <c r="J146" s="55"/>
      <c r="K146" s="55"/>
    </row>
    <row r="147" spans="1:11" s="61" customFormat="1" ht="20.25" customHeight="1">
      <c r="A147" s="30" t="s">
        <v>9</v>
      </c>
      <c r="B147" s="31">
        <v>42.82</v>
      </c>
      <c r="C147" s="32">
        <f>ROUNDDOWN(B147/3.3,0)</f>
        <v>12</v>
      </c>
      <c r="D147" s="387" t="s">
        <v>40</v>
      </c>
      <c r="E147" s="382">
        <v>34</v>
      </c>
      <c r="F147" s="489">
        <v>34</v>
      </c>
      <c r="G147" s="477">
        <v>33</v>
      </c>
      <c r="H147" s="477">
        <v>33</v>
      </c>
      <c r="I147" s="61" t="s">
        <v>54</v>
      </c>
      <c r="K147" s="55"/>
    </row>
    <row r="148" spans="1:11" s="61" customFormat="1" ht="20.25" customHeight="1">
      <c r="A148" s="30" t="s">
        <v>12</v>
      </c>
      <c r="B148" s="73">
        <v>36.68</v>
      </c>
      <c r="C148" s="32">
        <f t="shared" ref="C148" si="18">ROUNDDOWN(B148/3.3,0)</f>
        <v>11</v>
      </c>
      <c r="D148" s="388"/>
      <c r="E148" s="383"/>
      <c r="F148" s="504"/>
      <c r="G148" s="503"/>
      <c r="H148" s="503"/>
      <c r="I148" s="61" t="s">
        <v>55</v>
      </c>
      <c r="J148" s="55"/>
      <c r="K148" s="55"/>
    </row>
    <row r="149" spans="1:11" s="61" customFormat="1" ht="20.25" customHeight="1">
      <c r="A149" s="30" t="s">
        <v>56</v>
      </c>
      <c r="B149" s="73">
        <v>37.64</v>
      </c>
      <c r="C149" s="32">
        <v>11</v>
      </c>
      <c r="D149" s="389"/>
      <c r="E149" s="437"/>
      <c r="F149" s="505"/>
      <c r="G149" s="478"/>
      <c r="H149" s="478"/>
      <c r="I149" s="61" t="s">
        <v>57</v>
      </c>
      <c r="J149" s="55"/>
      <c r="K149" s="55"/>
    </row>
    <row r="150" spans="1:11" s="61" customFormat="1" ht="20.25" customHeight="1">
      <c r="A150" s="30" t="s">
        <v>15</v>
      </c>
      <c r="B150" s="73">
        <v>36.68</v>
      </c>
      <c r="C150" s="32">
        <f>ROUNDDOWN(B150/1.98,0)</f>
        <v>18</v>
      </c>
      <c r="D150" s="387" t="s">
        <v>43</v>
      </c>
      <c r="E150" s="382">
        <v>32</v>
      </c>
      <c r="F150" s="489">
        <v>32</v>
      </c>
      <c r="G150" s="477">
        <v>32</v>
      </c>
      <c r="H150" s="477">
        <v>31</v>
      </c>
      <c r="I150" s="61" t="s">
        <v>58</v>
      </c>
      <c r="J150" s="55"/>
      <c r="K150" s="55"/>
    </row>
    <row r="151" spans="1:11" s="61" customFormat="1" ht="20.25" customHeight="1" thickBot="1">
      <c r="A151" s="30" t="s">
        <v>18</v>
      </c>
      <c r="B151" s="74">
        <v>45.09</v>
      </c>
      <c r="C151" s="32">
        <f>ROUNDDOWN(B151/1.98,0)</f>
        <v>22</v>
      </c>
      <c r="D151" s="398"/>
      <c r="E151" s="384"/>
      <c r="F151" s="490"/>
      <c r="G151" s="485"/>
      <c r="H151" s="485"/>
      <c r="I151" s="61" t="s">
        <v>59</v>
      </c>
      <c r="J151" s="55"/>
      <c r="K151" s="55"/>
    </row>
    <row r="152" spans="1:11" s="61" customFormat="1" ht="20.25" customHeight="1" thickTop="1" thickBot="1">
      <c r="A152" s="93" t="s">
        <v>60</v>
      </c>
      <c r="B152" s="51"/>
      <c r="C152" s="40"/>
      <c r="D152" s="113"/>
      <c r="E152" s="52">
        <f>SUM(E146:E151)</f>
        <v>66</v>
      </c>
      <c r="F152" s="53">
        <f>SUM(F146:F151)</f>
        <v>66</v>
      </c>
      <c r="G152" s="183">
        <f>SUM(G146:G151)</f>
        <v>78</v>
      </c>
      <c r="H152" s="183">
        <f>SUM(H146:H151)</f>
        <v>77</v>
      </c>
      <c r="I152" s="3" t="str">
        <f>IF(E152&lt;=80,"○","ERROR")</f>
        <v>○</v>
      </c>
      <c r="J152" s="55"/>
      <c r="K152" s="55"/>
    </row>
    <row r="153" spans="1:11" s="61" customFormat="1" ht="15" customHeight="1">
      <c r="A153" s="66"/>
      <c r="B153" s="66"/>
      <c r="C153" s="71"/>
      <c r="D153" s="71"/>
      <c r="E153" s="71"/>
      <c r="F153" s="66"/>
      <c r="G153" s="160"/>
      <c r="H153" s="160"/>
      <c r="J153" s="55"/>
      <c r="K153" s="55"/>
    </row>
    <row r="154" spans="1:11" s="61" customFormat="1" ht="15" thickBot="1">
      <c r="A154" s="46" t="s">
        <v>78</v>
      </c>
      <c r="B154" s="47"/>
      <c r="C154" s="48"/>
      <c r="D154" s="71"/>
      <c r="E154" s="90">
        <f>E21</f>
        <v>43556</v>
      </c>
      <c r="F154" s="89"/>
      <c r="G154" s="371">
        <f>G21</f>
        <v>43191</v>
      </c>
      <c r="H154" s="371"/>
      <c r="J154" s="55"/>
      <c r="K154" s="55"/>
    </row>
    <row r="155" spans="1:11" s="61" customFormat="1" ht="20.25" customHeight="1">
      <c r="A155" s="27" t="s">
        <v>1</v>
      </c>
      <c r="B155" s="27" t="s">
        <v>2</v>
      </c>
      <c r="C155" s="28" t="s">
        <v>3</v>
      </c>
      <c r="D155" s="112" t="s">
        <v>79</v>
      </c>
      <c r="E155" s="29" t="s">
        <v>75</v>
      </c>
      <c r="F155" s="42" t="s">
        <v>4</v>
      </c>
      <c r="G155" s="171" t="s">
        <v>75</v>
      </c>
      <c r="H155" s="171" t="s">
        <v>4</v>
      </c>
      <c r="J155" s="55"/>
      <c r="K155" s="55"/>
    </row>
    <row r="156" spans="1:11" s="61" customFormat="1" ht="20.25" customHeight="1">
      <c r="A156" s="30" t="s">
        <v>6</v>
      </c>
      <c r="B156" s="31">
        <v>27.05</v>
      </c>
      <c r="C156" s="32">
        <f>ROUNDDOWN(B156/3.3,0)</f>
        <v>8</v>
      </c>
      <c r="D156" s="114" t="s">
        <v>7</v>
      </c>
      <c r="E156" s="69">
        <v>8</v>
      </c>
      <c r="F156" s="224">
        <v>7</v>
      </c>
      <c r="G156" s="175">
        <v>7</v>
      </c>
      <c r="H156" s="175">
        <v>4</v>
      </c>
      <c r="J156" s="55"/>
      <c r="K156" s="55"/>
    </row>
    <row r="157" spans="1:11" s="61" customFormat="1" ht="20.25" customHeight="1">
      <c r="A157" s="30" t="s">
        <v>32</v>
      </c>
      <c r="B157" s="372">
        <v>17.36</v>
      </c>
      <c r="C157" s="374" t="s">
        <v>33</v>
      </c>
      <c r="D157" s="123" t="s">
        <v>40</v>
      </c>
      <c r="E157" s="382">
        <v>6</v>
      </c>
      <c r="F157" s="158">
        <v>4</v>
      </c>
      <c r="G157" s="477">
        <v>7</v>
      </c>
      <c r="H157" s="182">
        <v>4</v>
      </c>
      <c r="J157" s="55"/>
      <c r="K157" s="55"/>
    </row>
    <row r="158" spans="1:11" s="61" customFormat="1" ht="20.25" customHeight="1" thickBot="1">
      <c r="A158" s="30" t="s">
        <v>34</v>
      </c>
      <c r="B158" s="373"/>
      <c r="C158" s="375"/>
      <c r="D158" s="115" t="s">
        <v>43</v>
      </c>
      <c r="E158" s="384"/>
      <c r="F158" s="153">
        <v>2</v>
      </c>
      <c r="G158" s="485"/>
      <c r="H158" s="189">
        <v>3</v>
      </c>
      <c r="J158" s="55"/>
      <c r="K158" s="55"/>
    </row>
    <row r="159" spans="1:11" s="61" customFormat="1" ht="20.25" customHeight="1" thickTop="1" thickBot="1">
      <c r="A159" s="93" t="s">
        <v>62</v>
      </c>
      <c r="B159" s="51"/>
      <c r="C159" s="40"/>
      <c r="D159" s="113"/>
      <c r="E159" s="52">
        <f>SUM(E156:E158)</f>
        <v>14</v>
      </c>
      <c r="F159" s="53">
        <f>SUM(F156:F158)</f>
        <v>13</v>
      </c>
      <c r="G159" s="183">
        <f>SUM(G156:G158)</f>
        <v>14</v>
      </c>
      <c r="H159" s="183">
        <f>SUM(H156:H158)</f>
        <v>11</v>
      </c>
      <c r="I159" s="3" t="str">
        <f>IF(E159&lt;=16,"○","ERROR")</f>
        <v>○</v>
      </c>
      <c r="J159" s="55"/>
      <c r="K159" s="55"/>
    </row>
    <row r="160" spans="1:11" s="55" customFormat="1" ht="14.25">
      <c r="E160" s="77"/>
      <c r="G160" s="185"/>
      <c r="H160" s="185"/>
      <c r="I160" s="61"/>
    </row>
    <row r="161" spans="1:10" s="61" customFormat="1" ht="14.25">
      <c r="A161" s="126" t="s">
        <v>61</v>
      </c>
      <c r="B161" s="54" t="s">
        <v>40</v>
      </c>
      <c r="C161" s="54" t="s">
        <v>41</v>
      </c>
      <c r="D161" s="54" t="s">
        <v>42</v>
      </c>
      <c r="E161" s="54" t="s">
        <v>43</v>
      </c>
      <c r="F161" s="64"/>
      <c r="G161" s="184"/>
      <c r="H161" s="185"/>
      <c r="I161" s="55"/>
      <c r="J161" s="55"/>
    </row>
    <row r="162" spans="1:10" s="61" customFormat="1" ht="14.25">
      <c r="A162" s="104" t="s">
        <v>77</v>
      </c>
      <c r="B162" s="56">
        <v>0</v>
      </c>
      <c r="C162" s="56">
        <v>0</v>
      </c>
      <c r="D162" s="57">
        <f>17.36-C162</f>
        <v>17.36</v>
      </c>
      <c r="E162" s="58">
        <f>ROUNDDOWN(D162/1.98,0)</f>
        <v>8</v>
      </c>
      <c r="F162" s="67"/>
      <c r="G162" s="160"/>
      <c r="H162" s="185"/>
      <c r="I162" s="55"/>
      <c r="J162" s="55"/>
    </row>
    <row r="163" spans="1:10" s="61" customFormat="1" ht="14.25">
      <c r="A163" s="55"/>
      <c r="B163" s="58">
        <v>1</v>
      </c>
      <c r="C163" s="58">
        <f>B163*3.3</f>
        <v>3.3</v>
      </c>
      <c r="D163" s="57">
        <f t="shared" ref="D163:D167" si="19">17.36-C163</f>
        <v>14.059999999999999</v>
      </c>
      <c r="E163" s="58">
        <f>ROUNDDOWN(D163/1.98,0)</f>
        <v>7</v>
      </c>
      <c r="F163" s="67"/>
      <c r="G163" s="160"/>
      <c r="H163" s="185"/>
      <c r="I163" s="55"/>
      <c r="J163" s="55"/>
    </row>
    <row r="164" spans="1:10" s="61" customFormat="1" ht="14.25">
      <c r="A164" s="55"/>
      <c r="B164" s="58">
        <v>2</v>
      </c>
      <c r="C164" s="58">
        <f t="shared" ref="C164:C167" si="20">B164*3.3</f>
        <v>6.6</v>
      </c>
      <c r="D164" s="57">
        <f t="shared" si="19"/>
        <v>10.76</v>
      </c>
      <c r="E164" s="58">
        <f t="shared" ref="E164:E167" si="21">ROUNDDOWN(D164/1.98,0)</f>
        <v>5</v>
      </c>
      <c r="F164" s="67"/>
      <c r="G164" s="160"/>
      <c r="H164" s="185"/>
      <c r="I164" s="55"/>
      <c r="J164" s="55"/>
    </row>
    <row r="165" spans="1:10" s="61" customFormat="1" ht="14.25">
      <c r="A165" s="55"/>
      <c r="B165" s="58">
        <v>3</v>
      </c>
      <c r="C165" s="58">
        <f t="shared" si="20"/>
        <v>9.8999999999999986</v>
      </c>
      <c r="D165" s="57">
        <f t="shared" si="19"/>
        <v>7.4600000000000009</v>
      </c>
      <c r="E165" s="58">
        <f t="shared" si="21"/>
        <v>3</v>
      </c>
      <c r="F165" s="67"/>
      <c r="G165" s="160"/>
      <c r="H165" s="185"/>
      <c r="I165" s="55"/>
      <c r="J165" s="55"/>
    </row>
    <row r="166" spans="1:10" s="61" customFormat="1" ht="14.25">
      <c r="A166" s="55"/>
      <c r="B166" s="58">
        <v>4</v>
      </c>
      <c r="C166" s="58">
        <f t="shared" si="20"/>
        <v>13.2</v>
      </c>
      <c r="D166" s="57">
        <f t="shared" si="19"/>
        <v>4.16</v>
      </c>
      <c r="E166" s="58">
        <f t="shared" si="21"/>
        <v>2</v>
      </c>
      <c r="F166" s="67"/>
      <c r="G166" s="160"/>
      <c r="H166" s="185"/>
      <c r="I166" s="55"/>
      <c r="J166" s="55"/>
    </row>
    <row r="167" spans="1:10" s="61" customFormat="1" ht="14.25">
      <c r="A167" s="55"/>
      <c r="B167" s="59">
        <v>5</v>
      </c>
      <c r="C167" s="59">
        <f t="shared" si="20"/>
        <v>16.5</v>
      </c>
      <c r="D167" s="57">
        <f t="shared" si="19"/>
        <v>0.85999999999999943</v>
      </c>
      <c r="E167" s="59">
        <f t="shared" si="21"/>
        <v>0</v>
      </c>
      <c r="F167" s="66"/>
      <c r="G167" s="160"/>
      <c r="H167" s="185"/>
      <c r="I167" s="55"/>
      <c r="J167" s="55"/>
    </row>
    <row r="170" spans="1:10" ht="20.25" customHeight="1">
      <c r="A170" s="76" t="s">
        <v>70</v>
      </c>
      <c r="C170" s="90">
        <f>E21</f>
        <v>43556</v>
      </c>
      <c r="D170" s="90"/>
      <c r="E170" s="365">
        <f>G21</f>
        <v>43191</v>
      </c>
      <c r="F170" s="365"/>
      <c r="G170" s="190"/>
    </row>
    <row r="171" spans="1:10" s="75" customFormat="1" ht="17.25" customHeight="1">
      <c r="A171" s="350" t="s">
        <v>68</v>
      </c>
      <c r="B171" s="351"/>
      <c r="C171" s="101" t="s">
        <v>75</v>
      </c>
      <c r="D171" s="78" t="s">
        <v>4</v>
      </c>
      <c r="E171" s="94" t="s">
        <v>75</v>
      </c>
      <c r="F171" s="83" t="s">
        <v>4</v>
      </c>
      <c r="G171" s="191"/>
      <c r="H171" s="162"/>
    </row>
    <row r="172" spans="1:10" ht="17.25" customHeight="1">
      <c r="A172" s="352" t="s">
        <v>65</v>
      </c>
      <c r="B172" s="353"/>
      <c r="C172" s="118">
        <f>E34</f>
        <v>200</v>
      </c>
      <c r="D172" s="43">
        <f>F34</f>
        <v>180</v>
      </c>
      <c r="E172" s="84">
        <f>G34</f>
        <v>200</v>
      </c>
      <c r="F172" s="84">
        <f>H34</f>
        <v>181</v>
      </c>
      <c r="I172"/>
    </row>
    <row r="173" spans="1:10" ht="17.25" customHeight="1">
      <c r="A173" s="352" t="s">
        <v>66</v>
      </c>
      <c r="B173" s="353"/>
      <c r="C173" s="118">
        <f>E49</f>
        <v>210</v>
      </c>
      <c r="D173" s="43">
        <f>F49</f>
        <v>197</v>
      </c>
      <c r="E173" s="84">
        <f>G49</f>
        <v>210</v>
      </c>
      <c r="F173" s="84">
        <f>H49</f>
        <v>198</v>
      </c>
      <c r="I173"/>
    </row>
    <row r="174" spans="1:10" ht="17.25" customHeight="1">
      <c r="A174" s="352" t="s">
        <v>39</v>
      </c>
      <c r="B174" s="353"/>
      <c r="C174" s="119">
        <f>E61</f>
        <v>59</v>
      </c>
      <c r="D174" s="43">
        <f>F61</f>
        <v>47</v>
      </c>
      <c r="E174" s="84">
        <f>G61</f>
        <v>56</v>
      </c>
      <c r="F174" s="84">
        <f>H61</f>
        <v>37</v>
      </c>
      <c r="I174"/>
    </row>
    <row r="175" spans="1:10" ht="17.25" customHeight="1">
      <c r="A175" s="352" t="s">
        <v>47</v>
      </c>
      <c r="B175" s="353"/>
      <c r="C175" s="119">
        <f>E90</f>
        <v>57</v>
      </c>
      <c r="D175" s="43">
        <f>F90</f>
        <v>53</v>
      </c>
      <c r="E175" s="84">
        <f>G90</f>
        <v>57</v>
      </c>
      <c r="F175" s="84">
        <f>H90</f>
        <v>55</v>
      </c>
      <c r="I175"/>
    </row>
    <row r="176" spans="1:10" ht="17.25" customHeight="1">
      <c r="A176" s="352" t="s">
        <v>67</v>
      </c>
      <c r="B176" s="353"/>
      <c r="C176" s="119">
        <f>E117</f>
        <v>132</v>
      </c>
      <c r="D176" s="43">
        <f>F117</f>
        <v>95</v>
      </c>
      <c r="E176" s="84">
        <f>G117</f>
        <v>129</v>
      </c>
      <c r="F176" s="84">
        <f>H117</f>
        <v>103</v>
      </c>
      <c r="I176"/>
    </row>
    <row r="177" spans="1:9" ht="17.25" customHeight="1">
      <c r="A177" s="352" t="s">
        <v>51</v>
      </c>
      <c r="B177" s="353"/>
      <c r="C177" s="119">
        <f>E128</f>
        <v>21</v>
      </c>
      <c r="D177" s="43">
        <f>F128</f>
        <v>10</v>
      </c>
      <c r="E177" s="84">
        <f>G128</f>
        <v>21</v>
      </c>
      <c r="F177" s="84">
        <f>H128</f>
        <v>15</v>
      </c>
      <c r="I177"/>
    </row>
    <row r="178" spans="1:9" ht="17.25" customHeight="1">
      <c r="A178" s="352" t="s">
        <v>52</v>
      </c>
      <c r="B178" s="353"/>
      <c r="C178" s="119">
        <f>E152</f>
        <v>66</v>
      </c>
      <c r="D178" s="43">
        <f>F152</f>
        <v>66</v>
      </c>
      <c r="E178" s="84">
        <f>G152</f>
        <v>78</v>
      </c>
      <c r="F178" s="84">
        <f>H152</f>
        <v>77</v>
      </c>
      <c r="I178"/>
    </row>
    <row r="179" spans="1:9" ht="17.25" customHeight="1" thickBot="1">
      <c r="A179" s="369" t="s">
        <v>61</v>
      </c>
      <c r="B179" s="363"/>
      <c r="C179" s="120">
        <f>E159</f>
        <v>14</v>
      </c>
      <c r="D179" s="81">
        <f>F159</f>
        <v>13</v>
      </c>
      <c r="E179" s="98">
        <f>G159</f>
        <v>14</v>
      </c>
      <c r="F179" s="98">
        <f>H159</f>
        <v>11</v>
      </c>
      <c r="I179"/>
    </row>
    <row r="180" spans="1:9" ht="17.25" customHeight="1" thickTop="1">
      <c r="A180" s="354" t="s">
        <v>69</v>
      </c>
      <c r="B180" s="355"/>
      <c r="C180" s="121">
        <f>SUM(C172:C179)</f>
        <v>759</v>
      </c>
      <c r="D180" s="53">
        <f>SUM(D172:D179)</f>
        <v>661</v>
      </c>
      <c r="E180" s="85">
        <f>SUM(E172:E179)</f>
        <v>765</v>
      </c>
      <c r="F180" s="85">
        <f>SUM(F172:F179)</f>
        <v>677</v>
      </c>
      <c r="I180"/>
    </row>
    <row r="181" spans="1:9" ht="20.25" customHeight="1">
      <c r="A181" s="79"/>
      <c r="B181" s="64"/>
      <c r="C181" s="17"/>
      <c r="D181" s="17"/>
      <c r="E181" s="136"/>
      <c r="F181" s="80"/>
      <c r="G181" s="192"/>
    </row>
    <row r="182" spans="1:9" ht="20.25" customHeight="1">
      <c r="C182" s="90">
        <f>E21</f>
        <v>43556</v>
      </c>
      <c r="D182" s="90"/>
      <c r="E182" s="365">
        <f>G21</f>
        <v>43191</v>
      </c>
      <c r="F182" s="365"/>
      <c r="G182" s="190"/>
    </row>
    <row r="183" spans="1:9" ht="17.25" customHeight="1">
      <c r="A183" s="366" t="s">
        <v>71</v>
      </c>
      <c r="B183" s="351"/>
      <c r="C183" s="101" t="s">
        <v>75</v>
      </c>
      <c r="D183" s="82" t="s">
        <v>72</v>
      </c>
      <c r="E183" s="94" t="s">
        <v>75</v>
      </c>
      <c r="F183" s="94" t="s">
        <v>4</v>
      </c>
      <c r="G183" s="191"/>
      <c r="I183"/>
    </row>
    <row r="184" spans="1:9" ht="17.25" customHeight="1">
      <c r="A184" s="353" t="s">
        <v>7</v>
      </c>
      <c r="B184" s="356"/>
      <c r="C184" s="119">
        <f>E23+E38+E55+E84+E109+E122+E146+E156</f>
        <v>44</v>
      </c>
      <c r="D184" s="86">
        <f>F23+F38+F55+F84+F109+F122+F146+F156</f>
        <v>40</v>
      </c>
      <c r="E184" s="95">
        <f>G23+G38+G55+G84+G109+G122+G146+G156</f>
        <v>59</v>
      </c>
      <c r="F184" s="95">
        <f t="shared" ref="F184" si="22">H23+H38+H55+H84+H109+H122+H146+H156</f>
        <v>48</v>
      </c>
      <c r="I184"/>
    </row>
    <row r="185" spans="1:9" ht="17.25" customHeight="1">
      <c r="A185" s="353" t="s">
        <v>40</v>
      </c>
      <c r="B185" s="356"/>
      <c r="C185" s="357">
        <f>E24+E26+E39+E41+E56+E57+E85+E86+E110+E111+E123+E147+E150+E157</f>
        <v>257</v>
      </c>
      <c r="D185" s="86">
        <f>F24+F39+F56+F85+F110+F123+F147+F157</f>
        <v>115</v>
      </c>
      <c r="E185" s="360">
        <f>G24+G26+G39+G41+G56+G57+G85+G86+G110+G111+G123+G147+G150+G157</f>
        <v>258</v>
      </c>
      <c r="F185" s="95">
        <f>H24+H39+H56+H85+H110+H123+H147+H157</f>
        <v>116</v>
      </c>
      <c r="I185"/>
    </row>
    <row r="186" spans="1:9" ht="17.25" customHeight="1">
      <c r="A186" s="353" t="s">
        <v>43</v>
      </c>
      <c r="B186" s="356"/>
      <c r="C186" s="367"/>
      <c r="D186" s="86">
        <f>F26+F41+F57+F86+F111+F124+F150+F158</f>
        <v>124</v>
      </c>
      <c r="E186" s="368"/>
      <c r="F186" s="95">
        <f>H26+H41+H57+H86+H111+H124+H150+H158</f>
        <v>136</v>
      </c>
      <c r="I186"/>
    </row>
    <row r="187" spans="1:9" ht="17.25" customHeight="1">
      <c r="A187" s="353" t="s">
        <v>13</v>
      </c>
      <c r="B187" s="356"/>
      <c r="C187" s="357">
        <f>E28+E30+E32+E43+E45+E47+E58+E59+E87+E88+E89+E113+E115+E116+E125+E126</f>
        <v>458</v>
      </c>
      <c r="D187" s="86">
        <f>F28+F43+F58+F87+F113+F125</f>
        <v>131</v>
      </c>
      <c r="E187" s="460">
        <f>G28+G30+G32+G43+G45+G47+G58+G59+G87+G88+G89+G113+G115+G116+G125</f>
        <v>448</v>
      </c>
      <c r="F187" s="95">
        <f>H28+H43+H58+H87+H113+H125</f>
        <v>136</v>
      </c>
      <c r="I187"/>
    </row>
    <row r="188" spans="1:9" ht="17.25" customHeight="1">
      <c r="A188" s="353" t="s">
        <v>73</v>
      </c>
      <c r="B188" s="356"/>
      <c r="C188" s="358"/>
      <c r="D188" s="86">
        <f>F30+F45+F59+F88+F115+F126</f>
        <v>136</v>
      </c>
      <c r="E188" s="461"/>
      <c r="F188" s="95">
        <f>H30+H45+H59+H88+H115+H126</f>
        <v>118</v>
      </c>
      <c r="I188"/>
    </row>
    <row r="189" spans="1:9" ht="17.25" customHeight="1" thickBot="1">
      <c r="A189" s="363" t="s">
        <v>74</v>
      </c>
      <c r="B189" s="364"/>
      <c r="C189" s="359"/>
      <c r="D189" s="87">
        <f>F32+F47+F60+F89+F116+F127</f>
        <v>115</v>
      </c>
      <c r="E189" s="462"/>
      <c r="F189" s="96">
        <f>H32+H47+H60+H89+H116+H127</f>
        <v>123</v>
      </c>
      <c r="I189"/>
    </row>
    <row r="190" spans="1:9" ht="17.25" customHeight="1" thickTop="1">
      <c r="A190" s="354" t="s">
        <v>69</v>
      </c>
      <c r="B190" s="355"/>
      <c r="C190" s="122">
        <f>SUM(C184:C189)</f>
        <v>759</v>
      </c>
      <c r="D190" s="88">
        <f>SUM(D184:D189)</f>
        <v>661</v>
      </c>
      <c r="E190" s="97">
        <f>SUM(E184:E189)</f>
        <v>765</v>
      </c>
      <c r="F190" s="97">
        <f>SUM(F184:F189)</f>
        <v>677</v>
      </c>
      <c r="I190"/>
    </row>
  </sheetData>
  <mergeCells count="127">
    <mergeCell ref="A5:H6"/>
    <mergeCell ref="D24:D25"/>
    <mergeCell ref="D26:D27"/>
    <mergeCell ref="D28:D29"/>
    <mergeCell ref="D30:D31"/>
    <mergeCell ref="F111:F112"/>
    <mergeCell ref="G45:G46"/>
    <mergeCell ref="G47:G48"/>
    <mergeCell ref="H39:H40"/>
    <mergeCell ref="H41:H42"/>
    <mergeCell ref="F32:F33"/>
    <mergeCell ref="B56:B57"/>
    <mergeCell ref="C56:C57"/>
    <mergeCell ref="B59:B60"/>
    <mergeCell ref="C59:C60"/>
    <mergeCell ref="D47:D48"/>
    <mergeCell ref="E59:E60"/>
    <mergeCell ref="E47:E48"/>
    <mergeCell ref="D32:D33"/>
    <mergeCell ref="D39:D40"/>
    <mergeCell ref="D41:D42"/>
    <mergeCell ref="D43:D44"/>
    <mergeCell ref="D45:D46"/>
    <mergeCell ref="F91:H91"/>
    <mergeCell ref="A173:B173"/>
    <mergeCell ref="A174:B174"/>
    <mergeCell ref="A175:B175"/>
    <mergeCell ref="A176:B176"/>
    <mergeCell ref="G113:G114"/>
    <mergeCell ref="G111:G112"/>
    <mergeCell ref="H111:H112"/>
    <mergeCell ref="H113:H114"/>
    <mergeCell ref="F113:F114"/>
    <mergeCell ref="D147:D149"/>
    <mergeCell ref="D150:D151"/>
    <mergeCell ref="E113:E114"/>
    <mergeCell ref="G150:G151"/>
    <mergeCell ref="G123:G124"/>
    <mergeCell ref="G125:G127"/>
    <mergeCell ref="E147:E149"/>
    <mergeCell ref="G147:G149"/>
    <mergeCell ref="F147:F149"/>
    <mergeCell ref="H147:H149"/>
    <mergeCell ref="G157:G158"/>
    <mergeCell ref="B123:B124"/>
    <mergeCell ref="C123:C124"/>
    <mergeCell ref="B126:B127"/>
    <mergeCell ref="C126:C127"/>
    <mergeCell ref="A3:H3"/>
    <mergeCell ref="E45:E46"/>
    <mergeCell ref="E24:E25"/>
    <mergeCell ref="E26:E27"/>
    <mergeCell ref="E28:E29"/>
    <mergeCell ref="E30:E31"/>
    <mergeCell ref="F45:F46"/>
    <mergeCell ref="E32:E33"/>
    <mergeCell ref="E39:E40"/>
    <mergeCell ref="E41:E42"/>
    <mergeCell ref="E43:E44"/>
    <mergeCell ref="G24:G25"/>
    <mergeCell ref="G26:G27"/>
    <mergeCell ref="G28:G29"/>
    <mergeCell ref="H43:H44"/>
    <mergeCell ref="H45:H46"/>
    <mergeCell ref="F41:F42"/>
    <mergeCell ref="F43:F44"/>
    <mergeCell ref="G39:G40"/>
    <mergeCell ref="G41:G42"/>
    <mergeCell ref="G43:G44"/>
    <mergeCell ref="F30:F31"/>
    <mergeCell ref="G21:H21"/>
    <mergeCell ref="H24:H25"/>
    <mergeCell ref="B85:B86"/>
    <mergeCell ref="C85:C86"/>
    <mergeCell ref="B88:B89"/>
    <mergeCell ref="C88:C89"/>
    <mergeCell ref="E111:E112"/>
    <mergeCell ref="D111:D112"/>
    <mergeCell ref="D113:D114"/>
    <mergeCell ref="E126:E127"/>
    <mergeCell ref="E123:E125"/>
    <mergeCell ref="A190:B190"/>
    <mergeCell ref="A183:B183"/>
    <mergeCell ref="A186:B186"/>
    <mergeCell ref="A188:B188"/>
    <mergeCell ref="A189:B189"/>
    <mergeCell ref="F150:F151"/>
    <mergeCell ref="B157:B158"/>
    <mergeCell ref="C157:C158"/>
    <mergeCell ref="A187:B187"/>
    <mergeCell ref="A180:B180"/>
    <mergeCell ref="A184:B184"/>
    <mergeCell ref="A185:B185"/>
    <mergeCell ref="E150:E151"/>
    <mergeCell ref="C185:C186"/>
    <mergeCell ref="E185:E186"/>
    <mergeCell ref="C187:C189"/>
    <mergeCell ref="E187:E189"/>
    <mergeCell ref="E182:F182"/>
    <mergeCell ref="E157:E158"/>
    <mergeCell ref="A177:B177"/>
    <mergeCell ref="A178:B178"/>
    <mergeCell ref="A179:B179"/>
    <mergeCell ref="A171:B171"/>
    <mergeCell ref="A172:B172"/>
    <mergeCell ref="G53:H53"/>
    <mergeCell ref="G82:H82"/>
    <mergeCell ref="G107:H107"/>
    <mergeCell ref="G120:H120"/>
    <mergeCell ref="G144:H144"/>
    <mergeCell ref="G154:H154"/>
    <mergeCell ref="E170:F170"/>
    <mergeCell ref="H150:H151"/>
    <mergeCell ref="G59:G60"/>
    <mergeCell ref="H26:H27"/>
    <mergeCell ref="H28:H29"/>
    <mergeCell ref="F24:F25"/>
    <mergeCell ref="F26:F27"/>
    <mergeCell ref="F28:F29"/>
    <mergeCell ref="F47:F48"/>
    <mergeCell ref="H47:H48"/>
    <mergeCell ref="H30:H31"/>
    <mergeCell ref="H32:H33"/>
    <mergeCell ref="F39:F40"/>
    <mergeCell ref="G30:G31"/>
    <mergeCell ref="G32:G33"/>
    <mergeCell ref="G36:H36"/>
  </mergeCells>
  <phoneticPr fontId="3"/>
  <printOptions horizontalCentered="1"/>
  <pageMargins left="0.51181102362204722" right="0.51181102362204722" top="0.35433070866141736" bottom="0.15748031496062992" header="0.51181102362204722" footer="0.11811023622047245"/>
  <pageSetup paperSize="9" orientation="portrait" r:id="rId1"/>
  <headerFooter>
    <oddFooter>&amp;C&amp;12&amp;P</oddFooter>
  </headerFooter>
  <rowBreaks count="3" manualBreakCount="3">
    <brk id="50" max="6" man="1"/>
    <brk id="104" max="6" man="1"/>
    <brk id="14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zoomScaleNormal="100" workbookViewId="0">
      <selection activeCell="G13" sqref="G13"/>
    </sheetView>
  </sheetViews>
  <sheetFormatPr defaultRowHeight="13.5"/>
  <sheetData>
    <row r="1" spans="1:5">
      <c r="A1" s="100" t="s">
        <v>86</v>
      </c>
    </row>
    <row r="3" spans="1:5">
      <c r="A3" t="s">
        <v>87</v>
      </c>
    </row>
    <row r="4" spans="1:5">
      <c r="A4" t="s">
        <v>88</v>
      </c>
    </row>
    <row r="5" spans="1:5">
      <c r="A5" t="s">
        <v>89</v>
      </c>
    </row>
    <row r="7" spans="1:5">
      <c r="A7" t="s">
        <v>112</v>
      </c>
    </row>
    <row r="8" spans="1:5">
      <c r="A8" s="140" t="s">
        <v>102</v>
      </c>
      <c r="B8" s="141" t="s">
        <v>102</v>
      </c>
      <c r="C8" s="141" t="s">
        <v>101</v>
      </c>
      <c r="D8" s="141" t="s">
        <v>113</v>
      </c>
      <c r="E8" s="143" t="s">
        <v>114</v>
      </c>
    </row>
    <row r="9" spans="1:5">
      <c r="A9" s="140" t="s">
        <v>91</v>
      </c>
      <c r="B9" s="140">
        <v>14</v>
      </c>
      <c r="C9" s="140">
        <v>1</v>
      </c>
      <c r="D9" s="140">
        <v>1</v>
      </c>
      <c r="E9" s="148">
        <v>2</v>
      </c>
    </row>
    <row r="10" spans="1:5">
      <c r="A10" s="140" t="s">
        <v>93</v>
      </c>
      <c r="B10" s="140">
        <v>17</v>
      </c>
      <c r="C10" s="140">
        <v>0</v>
      </c>
      <c r="D10" s="140">
        <v>1</v>
      </c>
      <c r="E10" s="148">
        <v>0</v>
      </c>
    </row>
    <row r="11" spans="1:5">
      <c r="A11" s="140" t="s">
        <v>94</v>
      </c>
      <c r="B11" s="140">
        <v>9</v>
      </c>
      <c r="C11" s="140">
        <v>1</v>
      </c>
      <c r="D11" s="140">
        <v>0</v>
      </c>
      <c r="E11" s="148">
        <v>0</v>
      </c>
    </row>
    <row r="12" spans="1:5">
      <c r="A12" s="140" t="s">
        <v>95</v>
      </c>
      <c r="B12" s="140">
        <v>10</v>
      </c>
      <c r="C12" s="140">
        <v>1</v>
      </c>
      <c r="D12" s="140">
        <v>1</v>
      </c>
      <c r="E12" s="144"/>
    </row>
    <row r="13" spans="1:5">
      <c r="A13" s="140" t="s">
        <v>98</v>
      </c>
      <c r="B13" s="140">
        <v>1</v>
      </c>
      <c r="C13" s="140">
        <v>0</v>
      </c>
      <c r="D13" s="140">
        <v>0</v>
      </c>
      <c r="E13" s="144"/>
    </row>
    <row r="14" spans="1:5" ht="14.25" thickBot="1">
      <c r="A14" s="142" t="s">
        <v>99</v>
      </c>
      <c r="B14" s="142">
        <v>1</v>
      </c>
      <c r="C14" s="142">
        <v>0</v>
      </c>
      <c r="D14" s="142">
        <v>0</v>
      </c>
      <c r="E14" s="147"/>
    </row>
    <row r="15" spans="1:5" ht="14.25" thickTop="1">
      <c r="A15" s="91" t="s">
        <v>107</v>
      </c>
      <c r="B15" s="91">
        <f>SUM(B9:B14)</f>
        <v>52</v>
      </c>
      <c r="C15" s="91">
        <f>SUM(C9:C14)</f>
        <v>3</v>
      </c>
      <c r="D15" s="91">
        <f>SUM(D9:D14)</f>
        <v>3</v>
      </c>
      <c r="E15" s="91">
        <f>SUM(E9:E14)</f>
        <v>2</v>
      </c>
    </row>
    <row r="17" spans="1:10">
      <c r="A17" t="s">
        <v>100</v>
      </c>
    </row>
    <row r="18" spans="1:10">
      <c r="A18" s="140"/>
      <c r="B18" s="141" t="s">
        <v>101</v>
      </c>
      <c r="C18" s="141" t="s">
        <v>102</v>
      </c>
      <c r="D18" s="141" t="s">
        <v>103</v>
      </c>
      <c r="E18" s="141" t="s">
        <v>104</v>
      </c>
      <c r="F18" s="141" t="s">
        <v>105</v>
      </c>
      <c r="G18" s="141" t="s">
        <v>106</v>
      </c>
      <c r="H18" s="143" t="s">
        <v>108</v>
      </c>
      <c r="I18" s="143" t="s">
        <v>109</v>
      </c>
    </row>
    <row r="19" spans="1:10">
      <c r="A19" s="140" t="s">
        <v>91</v>
      </c>
      <c r="B19" s="149"/>
      <c r="C19" s="149"/>
      <c r="D19" s="140">
        <v>0</v>
      </c>
      <c r="E19" s="140">
        <v>0</v>
      </c>
      <c r="F19" s="140">
        <v>0</v>
      </c>
      <c r="G19" s="144"/>
      <c r="H19" s="144"/>
      <c r="I19" s="140">
        <v>1</v>
      </c>
      <c r="J19" s="139">
        <f>SUM(B19:I19)</f>
        <v>1</v>
      </c>
    </row>
    <row r="20" spans="1:10">
      <c r="A20" s="140" t="s">
        <v>93</v>
      </c>
      <c r="B20" s="149"/>
      <c r="C20" s="149"/>
      <c r="D20" s="140">
        <v>0</v>
      </c>
      <c r="E20" s="149"/>
      <c r="F20" s="140">
        <v>0</v>
      </c>
      <c r="G20" s="140">
        <v>1</v>
      </c>
      <c r="H20" s="140">
        <v>3</v>
      </c>
      <c r="I20" s="144"/>
      <c r="J20" s="139">
        <f t="shared" ref="J20:J24" si="0">SUM(B20:I20)</f>
        <v>4</v>
      </c>
    </row>
    <row r="21" spans="1:10">
      <c r="A21" s="140" t="s">
        <v>94</v>
      </c>
      <c r="B21" s="149"/>
      <c r="C21" s="149"/>
      <c r="D21" s="140">
        <v>0</v>
      </c>
      <c r="E21" s="149"/>
      <c r="F21" s="140">
        <v>0</v>
      </c>
      <c r="G21" s="140">
        <v>0</v>
      </c>
      <c r="H21" s="140">
        <v>1</v>
      </c>
      <c r="I21" s="144"/>
      <c r="J21" s="139">
        <f t="shared" si="0"/>
        <v>1</v>
      </c>
    </row>
    <row r="22" spans="1:10">
      <c r="A22" s="140" t="s">
        <v>95</v>
      </c>
      <c r="B22" s="140">
        <v>2</v>
      </c>
      <c r="C22" s="149"/>
      <c r="D22" s="140">
        <v>1</v>
      </c>
      <c r="E22" s="149"/>
      <c r="F22" s="140">
        <v>1</v>
      </c>
      <c r="G22" s="140">
        <v>3</v>
      </c>
      <c r="H22" s="144"/>
      <c r="I22" s="144"/>
      <c r="J22" s="139">
        <f t="shared" si="0"/>
        <v>7</v>
      </c>
    </row>
    <row r="23" spans="1:10">
      <c r="A23" s="140" t="s">
        <v>98</v>
      </c>
      <c r="B23" s="140">
        <v>0</v>
      </c>
      <c r="C23" s="140">
        <v>0</v>
      </c>
      <c r="D23" s="140">
        <v>0</v>
      </c>
      <c r="E23" s="140">
        <v>0</v>
      </c>
      <c r="F23" s="140">
        <v>0</v>
      </c>
      <c r="G23" s="140">
        <v>1</v>
      </c>
      <c r="H23" s="144"/>
      <c r="I23" s="144"/>
      <c r="J23" s="139">
        <f t="shared" si="0"/>
        <v>1</v>
      </c>
    </row>
    <row r="24" spans="1:10" ht="14.25" thickBot="1">
      <c r="A24" s="142" t="s">
        <v>99</v>
      </c>
      <c r="B24" s="142">
        <v>0</v>
      </c>
      <c r="C24" s="142">
        <v>0</v>
      </c>
      <c r="D24" s="142">
        <v>0</v>
      </c>
      <c r="E24" s="150"/>
      <c r="F24" s="142">
        <v>0</v>
      </c>
      <c r="G24" s="142">
        <v>0</v>
      </c>
      <c r="H24" s="145"/>
      <c r="I24" s="145"/>
      <c r="J24" s="139">
        <f t="shared" si="0"/>
        <v>0</v>
      </c>
    </row>
    <row r="25" spans="1:10" ht="14.25" thickTop="1">
      <c r="A25" s="91" t="s">
        <v>107</v>
      </c>
      <c r="B25" s="91">
        <f>SUM(B19:B24)</f>
        <v>2</v>
      </c>
      <c r="C25" s="91">
        <f t="shared" ref="C25:G25" si="1">SUM(C19:C24)</f>
        <v>0</v>
      </c>
      <c r="D25" s="91">
        <f t="shared" si="1"/>
        <v>1</v>
      </c>
      <c r="E25" s="91">
        <f t="shared" si="1"/>
        <v>0</v>
      </c>
      <c r="F25" s="91">
        <f t="shared" si="1"/>
        <v>1</v>
      </c>
      <c r="G25" s="91">
        <f t="shared" si="1"/>
        <v>5</v>
      </c>
      <c r="H25" s="91">
        <f t="shared" ref="H25" si="2">SUM(H19:H24)</f>
        <v>4</v>
      </c>
      <c r="I25" s="91">
        <f t="shared" ref="I25" si="3">SUM(I19:I24)</f>
        <v>1</v>
      </c>
      <c r="J25" s="146">
        <f>SUM(J19:J24)</f>
        <v>14</v>
      </c>
    </row>
    <row r="27" spans="1:10">
      <c r="A27" t="s">
        <v>115</v>
      </c>
    </row>
    <row r="28" spans="1:10">
      <c r="A28" t="s">
        <v>91</v>
      </c>
      <c r="B28" s="139" t="s">
        <v>92</v>
      </c>
    </row>
    <row r="29" spans="1:10">
      <c r="A29" t="s">
        <v>93</v>
      </c>
      <c r="B29" s="139" t="s">
        <v>96</v>
      </c>
    </row>
    <row r="30" spans="1:10">
      <c r="A30" t="s">
        <v>94</v>
      </c>
      <c r="B30" s="139" t="s">
        <v>97</v>
      </c>
    </row>
    <row r="32" spans="1:10">
      <c r="A32" t="s">
        <v>110</v>
      </c>
    </row>
    <row r="33" spans="2:2">
      <c r="B33" s="139" t="s">
        <v>111</v>
      </c>
    </row>
  </sheetData>
  <phoneticPr fontId="3"/>
  <pageMargins left="0.7" right="0.7" top="0.75" bottom="0.75" header="0.3" footer="0.3"/>
  <pageSetup paperSize="9" scale="99" orientation="portrait" r:id="rId1"/>
</worksheet>
</file>